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"/>
    </mc:Choice>
  </mc:AlternateContent>
  <bookViews>
    <workbookView xWindow="0" yWindow="0" windowWidth="20490" windowHeight="7620" activeTab="1"/>
  </bookViews>
  <sheets>
    <sheet name="الوديعه" sheetId="1" r:id="rId1"/>
    <sheet name="المستحقات" sheetId="2" r:id="rId2"/>
  </sheets>
  <definedNames>
    <definedName name="_xlnm._FilterDatabase" localSheetId="1" hidden="1">المستحقات!$B$2:$N$74</definedName>
    <definedName name="_xlnm._FilterDatabase" localSheetId="0" hidden="1">الوديعه!$A$2:$K$90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3" i="2" l="1"/>
  <c r="L35" i="2"/>
  <c r="L5" i="2"/>
  <c r="L9" i="2"/>
  <c r="L22" i="2"/>
  <c r="L50" i="2"/>
  <c r="L18" i="2"/>
  <c r="L7" i="2"/>
  <c r="L57" i="2"/>
  <c r="L23" i="2"/>
  <c r="H87" i="1" l="1"/>
  <c r="G80" i="1" l="1"/>
  <c r="L15" i="2" l="1"/>
  <c r="L60" i="2" l="1"/>
  <c r="L74" i="2" l="1"/>
  <c r="K73" i="2"/>
  <c r="M73" i="2" s="1"/>
  <c r="N74" i="2"/>
  <c r="J74" i="2"/>
  <c r="I74" i="2"/>
  <c r="H74" i="2"/>
  <c r="G74" i="2"/>
  <c r="F74" i="2"/>
  <c r="L73" i="2"/>
  <c r="L41" i="2" l="1"/>
  <c r="L69" i="2" l="1"/>
  <c r="H72" i="1"/>
  <c r="L34" i="2"/>
  <c r="K23" i="2"/>
  <c r="K3" i="2" l="1"/>
  <c r="L31" i="2" l="1"/>
  <c r="H44" i="1" l="1"/>
  <c r="G73" i="2" l="1"/>
  <c r="H41" i="1" l="1"/>
  <c r="H63" i="1" l="1"/>
  <c r="H80" i="1" s="1"/>
  <c r="K72" i="2" l="1"/>
  <c r="M72" i="2" s="1"/>
  <c r="L30" i="2" l="1"/>
  <c r="L16" i="2" l="1"/>
  <c r="L76" i="2" l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K90" i="1"/>
  <c r="K89" i="1"/>
  <c r="K88" i="1"/>
  <c r="I80" i="1" l="1"/>
  <c r="K71" i="2"/>
  <c r="M71" i="2" s="1"/>
  <c r="K70" i="2"/>
  <c r="M70" i="2" s="1"/>
  <c r="K69" i="2"/>
  <c r="M69" i="2" s="1"/>
  <c r="K68" i="2"/>
  <c r="M68" i="2" s="1"/>
  <c r="K67" i="2"/>
  <c r="M67" i="2" s="1"/>
  <c r="K66" i="2"/>
  <c r="M66" i="2" s="1"/>
  <c r="K65" i="2"/>
  <c r="M65" i="2" s="1"/>
  <c r="K64" i="2"/>
  <c r="M64" i="2" s="1"/>
  <c r="K63" i="2"/>
  <c r="M63" i="2" s="1"/>
  <c r="K62" i="2"/>
  <c r="M62" i="2" s="1"/>
  <c r="K61" i="2"/>
  <c r="M61" i="2" s="1"/>
  <c r="K60" i="2"/>
  <c r="M60" i="2" s="1"/>
  <c r="K59" i="2"/>
  <c r="M59" i="2" s="1"/>
  <c r="K58" i="2"/>
  <c r="M58" i="2" s="1"/>
  <c r="K57" i="2"/>
  <c r="M57" i="2" s="1"/>
  <c r="K56" i="2"/>
  <c r="M56" i="2" s="1"/>
  <c r="K55" i="2"/>
  <c r="M55" i="2" s="1"/>
  <c r="K54" i="2"/>
  <c r="M54" i="2" s="1"/>
  <c r="K53" i="2"/>
  <c r="M53" i="2" s="1"/>
  <c r="K52" i="2"/>
  <c r="M52" i="2" s="1"/>
  <c r="K51" i="2"/>
  <c r="M51" i="2" s="1"/>
  <c r="K50" i="2"/>
  <c r="M50" i="2" s="1"/>
  <c r="K49" i="2"/>
  <c r="M49" i="2" s="1"/>
  <c r="K48" i="2"/>
  <c r="M48" i="2" s="1"/>
  <c r="K47" i="2"/>
  <c r="M47" i="2" s="1"/>
  <c r="K46" i="2"/>
  <c r="M46" i="2" s="1"/>
  <c r="K45" i="2"/>
  <c r="M45" i="2" s="1"/>
  <c r="K44" i="2"/>
  <c r="M44" i="2" s="1"/>
  <c r="K43" i="2"/>
  <c r="M43" i="2" s="1"/>
  <c r="K42" i="2"/>
  <c r="M42" i="2" s="1"/>
  <c r="K41" i="2"/>
  <c r="M41" i="2" s="1"/>
  <c r="K40" i="2"/>
  <c r="M40" i="2" s="1"/>
  <c r="K39" i="2"/>
  <c r="M39" i="2" s="1"/>
  <c r="K38" i="2"/>
  <c r="M38" i="2" s="1"/>
  <c r="K37" i="2"/>
  <c r="M37" i="2" s="1"/>
  <c r="K36" i="2"/>
  <c r="M36" i="2" s="1"/>
  <c r="K35" i="2"/>
  <c r="M35" i="2" s="1"/>
  <c r="K34" i="2"/>
  <c r="M34" i="2" s="1"/>
  <c r="K33" i="2"/>
  <c r="M33" i="2" s="1"/>
  <c r="K32" i="2"/>
  <c r="M32" i="2" s="1"/>
  <c r="K31" i="2"/>
  <c r="M31" i="2" s="1"/>
  <c r="K30" i="2"/>
  <c r="M30" i="2" s="1"/>
  <c r="K29" i="2"/>
  <c r="M29" i="2" s="1"/>
  <c r="K28" i="2"/>
  <c r="M28" i="2" s="1"/>
  <c r="K27" i="2"/>
  <c r="M27" i="2" s="1"/>
  <c r="K26" i="2"/>
  <c r="M26" i="2" s="1"/>
  <c r="K25" i="2"/>
  <c r="M25" i="2" s="1"/>
  <c r="K24" i="2"/>
  <c r="M24" i="2" s="1"/>
  <c r="M23" i="2"/>
  <c r="K22" i="2"/>
  <c r="M22" i="2" s="1"/>
  <c r="K21" i="2"/>
  <c r="M21" i="2" s="1"/>
  <c r="K20" i="2"/>
  <c r="M20" i="2" s="1"/>
  <c r="K19" i="2"/>
  <c r="M19" i="2" s="1"/>
  <c r="K18" i="2"/>
  <c r="M18" i="2" s="1"/>
  <c r="K17" i="2"/>
  <c r="M17" i="2" s="1"/>
  <c r="K16" i="2"/>
  <c r="M16" i="2" s="1"/>
  <c r="K15" i="2"/>
  <c r="M15" i="2" s="1"/>
  <c r="K14" i="2"/>
  <c r="M14" i="2" s="1"/>
  <c r="K13" i="2"/>
  <c r="M13" i="2" s="1"/>
  <c r="K12" i="2"/>
  <c r="M12" i="2" s="1"/>
  <c r="K11" i="2"/>
  <c r="M11" i="2" s="1"/>
  <c r="K10" i="2"/>
  <c r="M10" i="2" s="1"/>
  <c r="K9" i="2"/>
  <c r="M9" i="2" s="1"/>
  <c r="K8" i="2"/>
  <c r="M8" i="2" s="1"/>
  <c r="K7" i="2"/>
  <c r="M7" i="2" s="1"/>
  <c r="K6" i="2"/>
  <c r="M6" i="2" s="1"/>
  <c r="K5" i="2"/>
  <c r="M5" i="2" s="1"/>
  <c r="K4" i="2"/>
  <c r="L3" i="2"/>
  <c r="M3" i="2"/>
  <c r="C90" i="1"/>
  <c r="C89" i="1"/>
  <c r="C88" i="1"/>
  <c r="I4" i="1"/>
  <c r="I3" i="1"/>
  <c r="M4" i="2" l="1"/>
  <c r="M74" i="2" s="1"/>
  <c r="K74" i="2"/>
</calcChain>
</file>

<file path=xl/comments1.xml><?xml version="1.0" encoding="utf-8"?>
<comments xmlns="http://schemas.openxmlformats.org/spreadsheetml/2006/main">
  <authors>
    <author>uesr</author>
  </authors>
  <commentList>
    <comment ref="B72" authorId="0" shapeId="0">
      <text>
        <r>
          <rPr>
            <b/>
            <sz val="9"/>
            <color indexed="81"/>
            <rFont val="Tahoma"/>
            <family val="2"/>
          </rPr>
          <t>uesr:</t>
        </r>
        <r>
          <rPr>
            <sz val="9"/>
            <color indexed="81"/>
            <rFont val="Tahoma"/>
            <family val="2"/>
          </rPr>
          <t xml:space="preserve">
قريب عمر علي
</t>
        </r>
      </text>
    </comment>
  </commentList>
</comments>
</file>

<file path=xl/comments2.xml><?xml version="1.0" encoding="utf-8"?>
<comments xmlns="http://schemas.openxmlformats.org/spreadsheetml/2006/main">
  <authors>
    <author>uesr</author>
    <author>El-Wattaneya</author>
  </authors>
  <commentList>
    <comment ref="I2" authorId="0" shapeId="0">
      <text>
        <r>
          <rPr>
            <b/>
            <sz val="9"/>
            <color indexed="81"/>
            <rFont val="Tahoma"/>
            <family val="2"/>
          </rPr>
          <t>uesr:</t>
        </r>
        <r>
          <rPr>
            <sz val="9"/>
            <color indexed="81"/>
            <rFont val="Tahoma"/>
            <family val="2"/>
          </rPr>
          <t xml:space="preserve">
الجنب اليمين 4500 
العداد 5500
اللي مدفعش قديما يدفع علي السعر الجديد
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</rPr>
          <t xml:space="preserve">دفع كل شي للحاج احمد
</t>
        </r>
      </text>
    </comment>
    <comment ref="F60" authorId="1" shapeId="0">
      <text>
        <r>
          <rPr>
            <b/>
            <sz val="9"/>
            <color indexed="81"/>
            <rFont val="Tahoma"/>
            <family val="2"/>
          </rPr>
          <t>El-Wattaneya:</t>
        </r>
        <r>
          <rPr>
            <sz val="9"/>
            <color indexed="81"/>
            <rFont val="Tahoma"/>
            <family val="2"/>
          </rPr>
          <t xml:space="preserve">
ما اخدتش رمل
تم الاعتماد من الحاج على الالغاء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</rPr>
          <t>uesr:</t>
        </r>
        <r>
          <rPr>
            <sz val="9"/>
            <color indexed="81"/>
            <rFont val="Tahoma"/>
            <family val="2"/>
          </rPr>
          <t xml:space="preserve">
قريب عمر علي
</t>
        </r>
      </text>
    </comment>
  </commentList>
</comments>
</file>

<file path=xl/sharedStrings.xml><?xml version="1.0" encoding="utf-8"?>
<sst xmlns="http://schemas.openxmlformats.org/spreadsheetml/2006/main" count="442" uniqueCount="171">
  <si>
    <t>الاسم</t>
  </si>
  <si>
    <t>التليفون</t>
  </si>
  <si>
    <t>المساحه</t>
  </si>
  <si>
    <t>الدور</t>
  </si>
  <si>
    <t>النوع</t>
  </si>
  <si>
    <t>م</t>
  </si>
  <si>
    <t>تجاري</t>
  </si>
  <si>
    <t>وليد روبي</t>
  </si>
  <si>
    <t>نادر احمد حميده</t>
  </si>
  <si>
    <t>تامر بوردي</t>
  </si>
  <si>
    <t>سكني</t>
  </si>
  <si>
    <t>شيماء توبه</t>
  </si>
  <si>
    <t>01011922828</t>
  </si>
  <si>
    <t>احمد حمدي زايد</t>
  </si>
  <si>
    <t>فريد خلف فريد</t>
  </si>
  <si>
    <t>ايناس احمد محمود</t>
  </si>
  <si>
    <t xml:space="preserve">ميشيل باشا راغب </t>
  </si>
  <si>
    <t>سلوى رشدي مصطفى حسن</t>
  </si>
  <si>
    <t>محمد عبد التواب محمد</t>
  </si>
  <si>
    <t>جمال محمود انور</t>
  </si>
  <si>
    <t>حجاج حامد</t>
  </si>
  <si>
    <t>ايمن علوان</t>
  </si>
  <si>
    <t>اداري</t>
  </si>
  <si>
    <t>احمد الشافعي</t>
  </si>
  <si>
    <t>جمعه عبد العليم</t>
  </si>
  <si>
    <t>لمياء عبد النبي</t>
  </si>
  <si>
    <t>طه محمد طه</t>
  </si>
  <si>
    <t>احمد ابراهيم</t>
  </si>
  <si>
    <t>محمد معن</t>
  </si>
  <si>
    <t>احمد توفيق نسيم</t>
  </si>
  <si>
    <t>احمد محسن محمد</t>
  </si>
  <si>
    <t>محمود عيد عبد اللطيف</t>
  </si>
  <si>
    <t>احمد شعبان عبد الوهاب</t>
  </si>
  <si>
    <t>وائل والي</t>
  </si>
  <si>
    <t>محمد عجمي</t>
  </si>
  <si>
    <t>عرفه عبد التواب</t>
  </si>
  <si>
    <t>علي يوسف علي</t>
  </si>
  <si>
    <t>عيد زغلول</t>
  </si>
  <si>
    <t>احمد فتحي حميده</t>
  </si>
  <si>
    <t>محمود عيد ابراهيم</t>
  </si>
  <si>
    <t>احمد علي السيد</t>
  </si>
  <si>
    <t>عزه عوض</t>
  </si>
  <si>
    <t>محمد علي عبد العزيز</t>
  </si>
  <si>
    <t>احمد محمد عيد</t>
  </si>
  <si>
    <t>كيرلس سامي حنا</t>
  </si>
  <si>
    <t>حسين احمد عبد العاطي</t>
  </si>
  <si>
    <t>احمد خليفه بهنساوي</t>
  </si>
  <si>
    <t>خيري محمد محمد</t>
  </si>
  <si>
    <t>محمد عبد المنجي</t>
  </si>
  <si>
    <t>احمد ابو بكر الشوشاني</t>
  </si>
  <si>
    <t>احمد مصطفى علي</t>
  </si>
  <si>
    <t>ساميه عبد الله</t>
  </si>
  <si>
    <t>ندي سيد هاشم</t>
  </si>
  <si>
    <t>محمد احمد فاروق</t>
  </si>
  <si>
    <t>علا محمد علي</t>
  </si>
  <si>
    <t>نجاح علي عبد الله</t>
  </si>
  <si>
    <t>حسن عبد الله احمد</t>
  </si>
  <si>
    <t>عادل عبد الله طرفايه</t>
  </si>
  <si>
    <t>محمد قاياتي</t>
  </si>
  <si>
    <t>ابانوب فارس</t>
  </si>
  <si>
    <t>احمد شاكر رمضان</t>
  </si>
  <si>
    <t>احمد حامد قطب</t>
  </si>
  <si>
    <t>ابراهيم يوسف ابراهيم</t>
  </si>
  <si>
    <t>امين عرفه و يمنى فوزي</t>
  </si>
  <si>
    <t>01092860262</t>
  </si>
  <si>
    <t>01000100491</t>
  </si>
  <si>
    <t>"+966592666915</t>
  </si>
  <si>
    <t>الاجمالي</t>
  </si>
  <si>
    <t>كشف حساب الوديعه - برج المناره</t>
  </si>
  <si>
    <t>المقترح الاول= 40000*70</t>
  </si>
  <si>
    <t>المقترح الثاني= 50000*70</t>
  </si>
  <si>
    <t xml:space="preserve"> متوسط العائد الشهري من اجمال الودائع = 2800000*15/100/12= </t>
  </si>
  <si>
    <t xml:space="preserve"> متوسط العائد الشهري من اجمال الودائع = 3500000*15/100/12= </t>
  </si>
  <si>
    <t>المقترح الثاني= 60000*70</t>
  </si>
  <si>
    <t xml:space="preserve"> متوسط العائد الشهري من اجمال الودائع = 4200000*15/100/12= </t>
  </si>
  <si>
    <t xml:space="preserve">ساكن </t>
  </si>
  <si>
    <t>ساكن</t>
  </si>
  <si>
    <t>متشطب</t>
  </si>
  <si>
    <t>متشطبه</t>
  </si>
  <si>
    <t xml:space="preserve">الوديعه </t>
  </si>
  <si>
    <t>الباقي</t>
  </si>
  <si>
    <t>المدفوع</t>
  </si>
  <si>
    <t>ملاحظات</t>
  </si>
  <si>
    <t>غير موجود بالخدمه</t>
  </si>
  <si>
    <t>مغلق</t>
  </si>
  <si>
    <t>مش هتدفع</t>
  </si>
  <si>
    <t>مش بترد</t>
  </si>
  <si>
    <t xml:space="preserve">هيدفع </t>
  </si>
  <si>
    <t>نتقابل يوم الخميس</t>
  </si>
  <si>
    <t>دفع</t>
  </si>
  <si>
    <t>احمد كشري</t>
  </si>
  <si>
    <t>xxx</t>
  </si>
  <si>
    <t>كابتن حسين</t>
  </si>
  <si>
    <t>احمد مجدي</t>
  </si>
  <si>
    <t xml:space="preserve">اسلام كشري </t>
  </si>
  <si>
    <t>خالد عوض الله</t>
  </si>
  <si>
    <t>ماريان مرقس</t>
  </si>
  <si>
    <t>علي محمد علي رجب</t>
  </si>
  <si>
    <t>كشف المستحقات - برج المناره</t>
  </si>
  <si>
    <t>رمل</t>
  </si>
  <si>
    <t>عداد مياه</t>
  </si>
  <si>
    <t>عداد كهرباء</t>
  </si>
  <si>
    <t>إجمالي المطلوب</t>
  </si>
  <si>
    <t>الغاز الطبيعي</t>
  </si>
  <si>
    <t>ماتور المياه</t>
  </si>
  <si>
    <t>اخو احمد دور 7 هيبلغها لانها صديقه المدام</t>
  </si>
  <si>
    <t>تم التواصل</t>
  </si>
  <si>
    <t>مدفوع من 4 شهور</t>
  </si>
  <si>
    <t>Farid</t>
  </si>
  <si>
    <t xml:space="preserve">سند استلام </t>
  </si>
  <si>
    <t>1787</t>
  </si>
  <si>
    <t>1796</t>
  </si>
  <si>
    <t>1800</t>
  </si>
  <si>
    <t>على محمد على رجب</t>
  </si>
  <si>
    <t>مريان مرقس مهني جرجس</t>
  </si>
  <si>
    <t>4751</t>
  </si>
  <si>
    <t>تم التحصيل على حساب البنك instapay</t>
  </si>
  <si>
    <t>4758</t>
  </si>
  <si>
    <t>4752</t>
  </si>
  <si>
    <t>1887</t>
  </si>
  <si>
    <t>1927</t>
  </si>
  <si>
    <t>تجديد موقع الضريبه</t>
  </si>
  <si>
    <t>1792 - 1935</t>
  </si>
  <si>
    <t>instapay</t>
  </si>
  <si>
    <t>1942</t>
  </si>
  <si>
    <t>1943</t>
  </si>
  <si>
    <t>4776</t>
  </si>
  <si>
    <t>1812 - 4777</t>
  </si>
  <si>
    <t>1805 - 1857-3296</t>
  </si>
  <si>
    <t>من قيمة 4 عدادت لاربع وحدات اداري دول اول علوي - مرتجع 2 عداد مياه</t>
  </si>
  <si>
    <t>2179</t>
  </si>
  <si>
    <t xml:space="preserve"> 2206- 1755</t>
  </si>
  <si>
    <t>1754 -1837-2243</t>
  </si>
  <si>
    <t>1758-1947</t>
  </si>
  <si>
    <t>2203 - 1785</t>
  </si>
  <si>
    <t>4769</t>
  </si>
  <si>
    <t>4782</t>
  </si>
  <si>
    <t>4757 - 4766</t>
  </si>
  <si>
    <t>1749 - 1884-2224</t>
  </si>
  <si>
    <t>4770 - 2032</t>
  </si>
  <si>
    <t>1825 - 1832</t>
  </si>
  <si>
    <t>1987- 1999</t>
  </si>
  <si>
    <t>1885 -2237 -2245</t>
  </si>
  <si>
    <t>2081 - 2197</t>
  </si>
  <si>
    <t>2225</t>
  </si>
  <si>
    <t>2259</t>
  </si>
  <si>
    <t>2253</t>
  </si>
  <si>
    <t>1965</t>
  </si>
  <si>
    <t>4772</t>
  </si>
  <si>
    <t>2250</t>
  </si>
  <si>
    <t>2297</t>
  </si>
  <si>
    <t>1880 - 1919 - 2307</t>
  </si>
  <si>
    <t>4785</t>
  </si>
  <si>
    <t>4787</t>
  </si>
  <si>
    <t>4755 - 4783</t>
  </si>
  <si>
    <t>4778- 4756</t>
  </si>
  <si>
    <t>الاجمالى</t>
  </si>
  <si>
    <t>4789</t>
  </si>
  <si>
    <t>2382</t>
  </si>
  <si>
    <t>هدي محمود محمد سرحان</t>
  </si>
  <si>
    <t>4791</t>
  </si>
  <si>
    <t>2447</t>
  </si>
  <si>
    <t>4792</t>
  </si>
  <si>
    <t>عمر والى</t>
  </si>
  <si>
    <t>كابتن حسين سابقا</t>
  </si>
  <si>
    <t>واصله للحاج</t>
  </si>
  <si>
    <t>4794</t>
  </si>
  <si>
    <t>1873-2403</t>
  </si>
  <si>
    <t>1968-2111- 2183</t>
  </si>
  <si>
    <t>2213</t>
  </si>
  <si>
    <t>2414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</si>
</sst>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[&lt;=9999999]###\-####;\(###\)\ ###\-####"/>
    <numFmt numFmtId="166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4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0" fillId="0" borderId="0" xfId="0" applyFill="1"/>
    <xf numFmtId="49" fontId="0" fillId="0" borderId="0" xfId="0" applyNumberFormat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14" fillId="0" borderId="0" xfId="0" applyFont="1"/>
    <xf numFmtId="0" fontId="14" fillId="0" borderId="0" xfId="0" applyFont="1" applyFill="1"/>
    <xf numFmtId="49" fontId="14" fillId="0" borderId="0" xfId="0" applyNumberFormat="1" applyFo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166" fontId="3" fillId="0" borderId="6" xfId="1" applyNumberFormat="1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6" fontId="3" fillId="0" borderId="16" xfId="1" applyNumberFormat="1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0" fillId="0" borderId="0" xfId="0" applyNumberFormat="1" applyFill="1"/>
    <xf numFmtId="0" fontId="0" fillId="0" borderId="0" xfId="0" applyFill="1" applyAlignment="1">
      <alignment horizontal="center" vertical="center"/>
    </xf>
    <xf numFmtId="0" fontId="7" fillId="0" borderId="0" xfId="0" applyFont="1" applyFill="1"/>
    <xf numFmtId="164" fontId="7" fillId="0" borderId="0" xfId="1" applyFont="1" applyFill="1"/>
    <xf numFmtId="49" fontId="7" fillId="0" borderId="0" xfId="1" applyNumberFormat="1" applyFont="1" applyFill="1"/>
    <xf numFmtId="0" fontId="10" fillId="0" borderId="0" xfId="0" applyFont="1" applyFill="1"/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13" fillId="0" borderId="10" xfId="1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49" fontId="10" fillId="0" borderId="20" xfId="1" applyNumberFormat="1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166" fontId="14" fillId="2" borderId="22" xfId="1" applyNumberFormat="1" applyFont="1" applyFill="1" applyBorder="1" applyAlignment="1">
      <alignment horizontal="center" vertical="center"/>
    </xf>
    <xf numFmtId="49" fontId="14" fillId="2" borderId="23" xfId="1" applyNumberFormat="1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166" fontId="14" fillId="2" borderId="25" xfId="1" applyNumberFormat="1" applyFont="1" applyFill="1" applyBorder="1" applyAlignment="1">
      <alignment horizontal="center" vertical="center"/>
    </xf>
    <xf numFmtId="49" fontId="14" fillId="2" borderId="26" xfId="1" applyNumberFormat="1" applyFont="1" applyFill="1" applyBorder="1" applyAlignment="1">
      <alignment horizontal="center" vertical="center"/>
    </xf>
    <xf numFmtId="49" fontId="14" fillId="2" borderId="26" xfId="0" applyNumberFormat="1" applyFont="1" applyFill="1" applyBorder="1" applyAlignment="1">
      <alignment horizontal="center" vertical="center"/>
    </xf>
    <xf numFmtId="0" fontId="15" fillId="2" borderId="27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/>
    </xf>
    <xf numFmtId="0" fontId="14" fillId="2" borderId="28" xfId="0" applyFont="1" applyFill="1" applyBorder="1" applyAlignment="1">
      <alignment horizontal="center" vertical="center"/>
    </xf>
    <xf numFmtId="166" fontId="15" fillId="2" borderId="28" xfId="1" applyNumberFormat="1" applyFont="1" applyFill="1" applyBorder="1" applyAlignment="1">
      <alignment horizontal="center" vertical="center"/>
    </xf>
    <xf numFmtId="49" fontId="15" fillId="2" borderId="29" xfId="0" applyNumberFormat="1" applyFont="1" applyFill="1" applyBorder="1" applyAlignment="1">
      <alignment horizontal="center" vertical="center"/>
    </xf>
    <xf numFmtId="164" fontId="14" fillId="3" borderId="0" xfId="0" applyNumberFormat="1" applyFont="1" applyFill="1" applyAlignment="1">
      <alignment horizontal="center" vertical="center"/>
    </xf>
    <xf numFmtId="166" fontId="16" fillId="0" borderId="0" xfId="1" applyNumberFormat="1" applyFont="1" applyFill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6" fontId="10" fillId="0" borderId="4" xfId="1" applyNumberFormat="1" applyFont="1" applyFill="1" applyBorder="1" applyAlignment="1">
      <alignment horizontal="center" vertical="center"/>
    </xf>
    <xf numFmtId="49" fontId="10" fillId="0" borderId="4" xfId="1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166" fontId="10" fillId="0" borderId="6" xfId="1" applyNumberFormat="1" applyFont="1" applyFill="1" applyBorder="1" applyAlignment="1">
      <alignment horizontal="center" vertical="center"/>
    </xf>
    <xf numFmtId="49" fontId="10" fillId="0" borderId="6" xfId="1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0" fillId="0" borderId="6" xfId="0" quotePrefix="1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/>
    </xf>
    <xf numFmtId="166" fontId="10" fillId="5" borderId="6" xfId="1" applyNumberFormat="1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49" fontId="17" fillId="5" borderId="6" xfId="1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166" fontId="18" fillId="0" borderId="6" xfId="1" applyNumberFormat="1" applyFont="1" applyFill="1" applyBorder="1" applyAlignment="1">
      <alignment horizontal="center" vertical="center"/>
    </xf>
    <xf numFmtId="166" fontId="3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ill="1"/>
    <xf numFmtId="0" fontId="15" fillId="2" borderId="25" xfId="0" applyFont="1" applyFill="1" applyBorder="1" applyAlignment="1">
      <alignment horizontal="center" vertical="center"/>
    </xf>
    <xf numFmtId="0" fontId="15" fillId="2" borderId="24" xfId="0" applyFont="1" applyFill="1" applyBorder="1" applyAlignment="1">
      <alignment horizontal="center" vertical="center"/>
    </xf>
    <xf numFmtId="166" fontId="15" fillId="2" borderId="25" xfId="1" applyNumberFormat="1" applyFont="1" applyFill="1" applyBorder="1" applyAlignment="1">
      <alignment horizontal="center" vertical="center"/>
    </xf>
    <xf numFmtId="49" fontId="15" fillId="2" borderId="26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/>
    <xf numFmtId="0" fontId="17" fillId="0" borderId="6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166" fontId="10" fillId="6" borderId="6" xfId="1" applyNumberFormat="1" applyFont="1" applyFill="1" applyBorder="1" applyAlignment="1">
      <alignment horizontal="center" vertical="center"/>
    </xf>
    <xf numFmtId="49" fontId="10" fillId="6" borderId="6" xfId="1" applyNumberFormat="1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49" fontId="17" fillId="6" borderId="6" xfId="0" applyNumberFormat="1" applyFont="1" applyFill="1" applyBorder="1" applyAlignment="1">
      <alignment horizontal="center" vertical="center"/>
    </xf>
    <xf numFmtId="49" fontId="17" fillId="6" borderId="6" xfId="1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166" fontId="10" fillId="3" borderId="6" xfId="1" applyNumberFormat="1" applyFont="1" applyFill="1" applyBorder="1" applyAlignment="1">
      <alignment horizontal="center" vertical="center"/>
    </xf>
    <xf numFmtId="49" fontId="10" fillId="3" borderId="6" xfId="1" applyNumberFormat="1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6" xfId="0" applyFont="1" applyFill="1" applyBorder="1" applyAlignment="1">
      <alignment horizontal="center" vertical="center"/>
    </xf>
    <xf numFmtId="166" fontId="17" fillId="6" borderId="6" xfId="1" applyNumberFormat="1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49" fontId="13" fillId="0" borderId="12" xfId="0" applyNumberFormat="1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center" vertical="center"/>
    </xf>
    <xf numFmtId="0" fontId="14" fillId="6" borderId="25" xfId="0" applyFont="1" applyFill="1" applyBorder="1" applyAlignment="1">
      <alignment horizontal="center" vertical="center"/>
    </xf>
    <xf numFmtId="166" fontId="14" fillId="6" borderId="25" xfId="1" applyNumberFormat="1" applyFont="1" applyFill="1" applyBorder="1" applyAlignment="1">
      <alignment horizontal="center" vertical="center"/>
    </xf>
    <xf numFmtId="49" fontId="14" fillId="6" borderId="26" xfId="0" applyNumberFormat="1" applyFont="1" applyFill="1" applyBorder="1" applyAlignment="1">
      <alignment horizontal="center" vertical="center"/>
    </xf>
    <xf numFmtId="49" fontId="14" fillId="6" borderId="26" xfId="1" applyNumberFormat="1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14" fillId="7" borderId="24" xfId="0" applyFont="1" applyFill="1" applyBorder="1" applyAlignment="1">
      <alignment horizontal="center" vertical="center"/>
    </xf>
    <xf numFmtId="0" fontId="14" fillId="7" borderId="25" xfId="0" applyFont="1" applyFill="1" applyBorder="1" applyAlignment="1">
      <alignment horizontal="center" vertical="center"/>
    </xf>
    <xf numFmtId="166" fontId="14" fillId="7" borderId="25" xfId="1" applyNumberFormat="1" applyFont="1" applyFill="1" applyBorder="1" applyAlignment="1">
      <alignment horizontal="center" vertical="center"/>
    </xf>
    <xf numFmtId="49" fontId="14" fillId="7" borderId="26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">
    <dxf>
      <fill>
        <patternFill patternType="solid">
          <fgColor rgb="FF00B05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90"/>
  <sheetViews>
    <sheetView rightToLeft="1" view="pageBreakPreview" zoomScale="70" zoomScaleNormal="80" zoomScaleSheetLayoutView="70" workbookViewId="0">
      <pane ySplit="2" topLeftCell="A77" activePane="bottomLeft" state="frozen"/>
      <selection pane="bottomLeft" activeCell="E84" sqref="E84"/>
    </sheetView>
  </sheetViews>
  <sheetFormatPr defaultColWidth="9" defaultRowHeight="15.75" x14ac:dyDescent="0.25"/>
  <cols>
    <col min="1" max="1" width="9.85546875" style="24" bestFit="1" customWidth="1"/>
    <col min="2" max="2" width="38.7109375" style="4" bestFit="1" customWidth="1"/>
    <col min="3" max="3" width="30.5703125" style="4" bestFit="1" customWidth="1"/>
    <col min="4" max="4" width="15.42578125" style="4" bestFit="1" customWidth="1"/>
    <col min="5" max="5" width="12.5703125" style="4" bestFit="1" customWidth="1"/>
    <col min="6" max="6" width="12.140625" style="4" bestFit="1" customWidth="1"/>
    <col min="7" max="7" width="15.7109375" style="4" bestFit="1" customWidth="1"/>
    <col min="8" max="8" width="18.7109375" style="85" bestFit="1" customWidth="1"/>
    <col min="9" max="9" width="15.7109375" style="4" bestFit="1" customWidth="1"/>
    <col min="10" max="10" width="31.42578125" style="25" bestFit="1" customWidth="1"/>
    <col min="11" max="11" width="27.140625" style="26" bestFit="1" customWidth="1"/>
    <col min="12" max="12" width="56.7109375" style="4" bestFit="1" customWidth="1"/>
    <col min="13" max="16384" width="9" style="4"/>
  </cols>
  <sheetData>
    <row r="1" spans="1:11" ht="42" customHeight="1" thickBot="1" x14ac:dyDescent="0.3">
      <c r="A1" s="109" t="s">
        <v>68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</row>
    <row r="2" spans="1:11" ht="27" customHeight="1" thickBot="1" x14ac:dyDescent="0.3">
      <c r="A2" s="13" t="s">
        <v>5</v>
      </c>
      <c r="B2" s="14" t="s">
        <v>0</v>
      </c>
      <c r="C2" s="14" t="s">
        <v>1</v>
      </c>
      <c r="D2" s="14" t="s">
        <v>2</v>
      </c>
      <c r="E2" s="14" t="s">
        <v>3</v>
      </c>
      <c r="F2" s="14" t="s">
        <v>4</v>
      </c>
      <c r="G2" s="14" t="s">
        <v>79</v>
      </c>
      <c r="H2" s="82" t="s">
        <v>81</v>
      </c>
      <c r="I2" s="15" t="s">
        <v>80</v>
      </c>
      <c r="J2" s="16" t="s">
        <v>82</v>
      </c>
      <c r="K2" s="2" t="s">
        <v>75</v>
      </c>
    </row>
    <row r="3" spans="1:11" s="30" customFormat="1" ht="39" customHeight="1" x14ac:dyDescent="0.4">
      <c r="A3" s="60">
        <v>1</v>
      </c>
      <c r="B3" s="61" t="s">
        <v>7</v>
      </c>
      <c r="C3" s="62">
        <v>1111241408</v>
      </c>
      <c r="D3" s="61">
        <v>32</v>
      </c>
      <c r="E3" s="61">
        <v>1</v>
      </c>
      <c r="F3" s="61" t="s">
        <v>6</v>
      </c>
      <c r="G3" s="63"/>
      <c r="H3" s="63"/>
      <c r="I3" s="63">
        <f>G3-H3</f>
        <v>0</v>
      </c>
      <c r="J3" s="64"/>
      <c r="K3" s="65"/>
    </row>
    <row r="4" spans="1:11" s="30" customFormat="1" ht="39" customHeight="1" x14ac:dyDescent="0.4">
      <c r="A4" s="66">
        <v>2</v>
      </c>
      <c r="B4" s="67" t="s">
        <v>8</v>
      </c>
      <c r="C4" s="67"/>
      <c r="D4" s="67">
        <v>200</v>
      </c>
      <c r="E4" s="67">
        <v>1</v>
      </c>
      <c r="F4" s="67" t="s">
        <v>6</v>
      </c>
      <c r="G4" s="68"/>
      <c r="H4" s="68"/>
      <c r="I4" s="68">
        <f>G4-H4</f>
        <v>0</v>
      </c>
      <c r="J4" s="69"/>
      <c r="K4" s="70"/>
    </row>
    <row r="5" spans="1:11" s="30" customFormat="1" ht="39" customHeight="1" x14ac:dyDescent="0.4">
      <c r="A5" s="66">
        <v>3</v>
      </c>
      <c r="B5" s="67" t="s">
        <v>9</v>
      </c>
      <c r="C5" s="67">
        <v>1001325155</v>
      </c>
      <c r="D5" s="67">
        <v>194</v>
      </c>
      <c r="E5" s="67">
        <v>7</v>
      </c>
      <c r="F5" s="67" t="s">
        <v>10</v>
      </c>
      <c r="G5" s="68">
        <v>50000</v>
      </c>
      <c r="H5" s="83"/>
      <c r="I5" s="68">
        <f t="shared" ref="I5:I68" si="0">G5-H5</f>
        <v>50000</v>
      </c>
      <c r="J5" s="69"/>
      <c r="K5" s="70"/>
    </row>
    <row r="6" spans="1:11" s="30" customFormat="1" ht="39" customHeight="1" x14ac:dyDescent="0.4">
      <c r="A6" s="66">
        <v>4</v>
      </c>
      <c r="B6" s="67" t="s">
        <v>11</v>
      </c>
      <c r="C6" s="71" t="s">
        <v>12</v>
      </c>
      <c r="D6" s="67">
        <v>143</v>
      </c>
      <c r="E6" s="67">
        <v>4</v>
      </c>
      <c r="F6" s="67" t="s">
        <v>10</v>
      </c>
      <c r="G6" s="68">
        <v>50000</v>
      </c>
      <c r="H6" s="68"/>
      <c r="I6" s="68">
        <f t="shared" si="0"/>
        <v>50000</v>
      </c>
      <c r="J6" s="69" t="s">
        <v>83</v>
      </c>
      <c r="K6" s="70"/>
    </row>
    <row r="7" spans="1:11" s="30" customFormat="1" ht="39" customHeight="1" x14ac:dyDescent="0.4">
      <c r="A7" s="66">
        <v>5</v>
      </c>
      <c r="B7" s="67" t="s">
        <v>13</v>
      </c>
      <c r="C7" s="71" t="s">
        <v>64</v>
      </c>
      <c r="D7" s="67">
        <v>242</v>
      </c>
      <c r="E7" s="67">
        <v>8</v>
      </c>
      <c r="F7" s="67" t="s">
        <v>10</v>
      </c>
      <c r="G7" s="68">
        <v>50000</v>
      </c>
      <c r="H7" s="68"/>
      <c r="I7" s="68">
        <f t="shared" si="0"/>
        <v>50000</v>
      </c>
      <c r="J7" s="69" t="s">
        <v>84</v>
      </c>
      <c r="K7" s="70" t="s">
        <v>76</v>
      </c>
    </row>
    <row r="8" spans="1:11" s="30" customFormat="1" ht="39" customHeight="1" x14ac:dyDescent="0.4">
      <c r="A8" s="66">
        <v>6</v>
      </c>
      <c r="B8" s="67" t="s">
        <v>14</v>
      </c>
      <c r="C8" s="67">
        <v>1029914266</v>
      </c>
      <c r="D8" s="67">
        <v>194</v>
      </c>
      <c r="E8" s="67">
        <v>3</v>
      </c>
      <c r="F8" s="67" t="s">
        <v>10</v>
      </c>
      <c r="G8" s="68">
        <v>50000</v>
      </c>
      <c r="H8" s="68"/>
      <c r="I8" s="68">
        <f t="shared" si="0"/>
        <v>50000</v>
      </c>
      <c r="J8" s="69"/>
      <c r="K8" s="70" t="s">
        <v>76</v>
      </c>
    </row>
    <row r="9" spans="1:11" s="30" customFormat="1" ht="39" customHeight="1" x14ac:dyDescent="0.4">
      <c r="A9" s="93">
        <v>7</v>
      </c>
      <c r="B9" s="94" t="s">
        <v>15</v>
      </c>
      <c r="C9" s="94">
        <v>1006830262</v>
      </c>
      <c r="D9" s="94">
        <v>143</v>
      </c>
      <c r="E9" s="94">
        <v>6</v>
      </c>
      <c r="F9" s="94" t="s">
        <v>10</v>
      </c>
      <c r="G9" s="95">
        <v>50000</v>
      </c>
      <c r="H9" s="95">
        <v>50000</v>
      </c>
      <c r="I9" s="95">
        <f t="shared" si="0"/>
        <v>0</v>
      </c>
      <c r="J9" s="96" t="s">
        <v>135</v>
      </c>
      <c r="K9" s="97" t="s">
        <v>77</v>
      </c>
    </row>
    <row r="10" spans="1:11" s="30" customFormat="1" ht="39" customHeight="1" x14ac:dyDescent="0.4">
      <c r="A10" s="66">
        <v>8</v>
      </c>
      <c r="B10" s="67" t="s">
        <v>16</v>
      </c>
      <c r="C10" s="67">
        <v>1024455434</v>
      </c>
      <c r="D10" s="67">
        <v>143</v>
      </c>
      <c r="E10" s="67">
        <v>10</v>
      </c>
      <c r="F10" s="67" t="s">
        <v>10</v>
      </c>
      <c r="G10" s="68">
        <v>50000</v>
      </c>
      <c r="H10" s="68">
        <v>15000</v>
      </c>
      <c r="I10" s="68">
        <f t="shared" si="0"/>
        <v>35000</v>
      </c>
      <c r="J10" s="69" t="s">
        <v>157</v>
      </c>
      <c r="K10" s="70" t="s">
        <v>76</v>
      </c>
    </row>
    <row r="11" spans="1:11" s="30" customFormat="1" ht="39" customHeight="1" x14ac:dyDescent="0.4">
      <c r="A11" s="66">
        <v>9</v>
      </c>
      <c r="B11" s="67" t="s">
        <v>16</v>
      </c>
      <c r="C11" s="67">
        <v>1024455434</v>
      </c>
      <c r="D11" s="67">
        <v>194</v>
      </c>
      <c r="E11" s="67">
        <v>11</v>
      </c>
      <c r="F11" s="67" t="s">
        <v>10</v>
      </c>
      <c r="G11" s="68">
        <v>50000</v>
      </c>
      <c r="H11" s="68">
        <v>50000</v>
      </c>
      <c r="I11" s="68">
        <f t="shared" si="0"/>
        <v>0</v>
      </c>
      <c r="J11" s="69" t="s">
        <v>162</v>
      </c>
      <c r="K11" s="70" t="s">
        <v>76</v>
      </c>
    </row>
    <row r="12" spans="1:11" s="30" customFormat="1" ht="39" customHeight="1" x14ac:dyDescent="0.4">
      <c r="A12" s="66">
        <v>10</v>
      </c>
      <c r="B12" s="67" t="s">
        <v>17</v>
      </c>
      <c r="C12" s="67"/>
      <c r="D12" s="67">
        <v>184</v>
      </c>
      <c r="E12" s="67">
        <v>6</v>
      </c>
      <c r="F12" s="67" t="s">
        <v>10</v>
      </c>
      <c r="G12" s="68">
        <v>50000</v>
      </c>
      <c r="H12" s="83"/>
      <c r="I12" s="68">
        <f t="shared" si="0"/>
        <v>50000</v>
      </c>
      <c r="J12" s="69"/>
      <c r="K12" s="70"/>
    </row>
    <row r="13" spans="1:11" s="30" customFormat="1" ht="39" customHeight="1" x14ac:dyDescent="0.4">
      <c r="A13" s="66">
        <v>11</v>
      </c>
      <c r="B13" s="67" t="s">
        <v>18</v>
      </c>
      <c r="C13" s="67"/>
      <c r="D13" s="67">
        <v>143</v>
      </c>
      <c r="E13" s="67">
        <v>3</v>
      </c>
      <c r="F13" s="67" t="s">
        <v>10</v>
      </c>
      <c r="G13" s="68">
        <v>50000</v>
      </c>
      <c r="H13" s="68"/>
      <c r="I13" s="68">
        <f t="shared" si="0"/>
        <v>50000</v>
      </c>
      <c r="J13" s="69"/>
      <c r="K13" s="70"/>
    </row>
    <row r="14" spans="1:11" s="30" customFormat="1" ht="39" customHeight="1" x14ac:dyDescent="0.4">
      <c r="A14" s="66">
        <v>12</v>
      </c>
      <c r="B14" s="67" t="s">
        <v>19</v>
      </c>
      <c r="C14" s="67">
        <v>1002524342</v>
      </c>
      <c r="D14" s="67">
        <v>242</v>
      </c>
      <c r="E14" s="67">
        <v>5</v>
      </c>
      <c r="F14" s="67" t="s">
        <v>10</v>
      </c>
      <c r="G14" s="68">
        <v>50000</v>
      </c>
      <c r="H14" s="68"/>
      <c r="I14" s="68">
        <f t="shared" si="0"/>
        <v>50000</v>
      </c>
      <c r="J14" s="69"/>
      <c r="K14" s="70"/>
    </row>
    <row r="15" spans="1:11" s="30" customFormat="1" ht="39" customHeight="1" x14ac:dyDescent="0.4">
      <c r="A15" s="66">
        <v>13</v>
      </c>
      <c r="B15" s="67" t="s">
        <v>19</v>
      </c>
      <c r="C15" s="67">
        <v>1002524342</v>
      </c>
      <c r="D15" s="67">
        <v>119</v>
      </c>
      <c r="E15" s="67">
        <v>6</v>
      </c>
      <c r="F15" s="67" t="s">
        <v>10</v>
      </c>
      <c r="G15" s="68">
        <v>40000</v>
      </c>
      <c r="H15" s="68"/>
      <c r="I15" s="68">
        <f t="shared" si="0"/>
        <v>40000</v>
      </c>
      <c r="J15" s="69"/>
      <c r="K15" s="70" t="s">
        <v>76</v>
      </c>
    </row>
    <row r="16" spans="1:11" s="30" customFormat="1" ht="39" customHeight="1" x14ac:dyDescent="0.4">
      <c r="A16" s="66">
        <v>14</v>
      </c>
      <c r="B16" s="67" t="s">
        <v>20</v>
      </c>
      <c r="C16" s="67">
        <v>1016221192</v>
      </c>
      <c r="D16" s="67">
        <v>242</v>
      </c>
      <c r="E16" s="67">
        <v>6</v>
      </c>
      <c r="F16" s="67" t="s">
        <v>10</v>
      </c>
      <c r="G16" s="68">
        <v>50000</v>
      </c>
      <c r="H16" s="68"/>
      <c r="I16" s="68">
        <f t="shared" si="0"/>
        <v>50000</v>
      </c>
      <c r="J16" s="69"/>
      <c r="K16" s="70" t="s">
        <v>76</v>
      </c>
    </row>
    <row r="17" spans="1:11" s="30" customFormat="1" ht="39" customHeight="1" x14ac:dyDescent="0.4">
      <c r="A17" s="66">
        <v>15</v>
      </c>
      <c r="B17" s="67" t="s">
        <v>21</v>
      </c>
      <c r="C17" s="67">
        <v>1098448507</v>
      </c>
      <c r="D17" s="67">
        <v>117</v>
      </c>
      <c r="E17" s="67">
        <v>2</v>
      </c>
      <c r="F17" s="67" t="s">
        <v>22</v>
      </c>
      <c r="G17" s="68">
        <v>50000</v>
      </c>
      <c r="H17" s="68"/>
      <c r="I17" s="68">
        <f t="shared" si="0"/>
        <v>50000</v>
      </c>
      <c r="J17" s="69" t="s">
        <v>85</v>
      </c>
      <c r="K17" s="70"/>
    </row>
    <row r="18" spans="1:11" s="30" customFormat="1" ht="39" customHeight="1" x14ac:dyDescent="0.4">
      <c r="A18" s="66">
        <v>16</v>
      </c>
      <c r="B18" s="67" t="s">
        <v>23</v>
      </c>
      <c r="C18" s="67">
        <v>1015244631</v>
      </c>
      <c r="D18" s="67">
        <v>143</v>
      </c>
      <c r="E18" s="67">
        <v>5</v>
      </c>
      <c r="F18" s="67" t="s">
        <v>10</v>
      </c>
      <c r="G18" s="68">
        <v>50000</v>
      </c>
      <c r="H18" s="68"/>
      <c r="I18" s="68">
        <f t="shared" si="0"/>
        <v>50000</v>
      </c>
      <c r="J18" s="69"/>
      <c r="K18" s="70" t="s">
        <v>76</v>
      </c>
    </row>
    <row r="19" spans="1:11" s="30" customFormat="1" ht="39" customHeight="1" x14ac:dyDescent="0.4">
      <c r="A19" s="66">
        <v>17</v>
      </c>
      <c r="B19" s="67" t="s">
        <v>24</v>
      </c>
      <c r="C19" s="67">
        <v>1063729577</v>
      </c>
      <c r="D19" s="67">
        <v>119</v>
      </c>
      <c r="E19" s="67">
        <v>2</v>
      </c>
      <c r="F19" s="67" t="s">
        <v>10</v>
      </c>
      <c r="G19" s="68">
        <v>40000</v>
      </c>
      <c r="H19" s="83">
        <v>30000</v>
      </c>
      <c r="I19" s="68">
        <f t="shared" si="0"/>
        <v>10000</v>
      </c>
      <c r="J19" s="69"/>
      <c r="K19" s="70" t="s">
        <v>76</v>
      </c>
    </row>
    <row r="20" spans="1:11" s="30" customFormat="1" ht="39" customHeight="1" x14ac:dyDescent="0.4">
      <c r="A20" s="66">
        <v>18</v>
      </c>
      <c r="B20" s="67" t="s">
        <v>25</v>
      </c>
      <c r="C20" s="67">
        <v>1118704687</v>
      </c>
      <c r="D20" s="67">
        <v>119</v>
      </c>
      <c r="E20" s="67">
        <v>4</v>
      </c>
      <c r="F20" s="67" t="s">
        <v>10</v>
      </c>
      <c r="G20" s="68">
        <v>40000</v>
      </c>
      <c r="H20" s="68"/>
      <c r="I20" s="68">
        <f t="shared" si="0"/>
        <v>40000</v>
      </c>
      <c r="J20" s="69" t="s">
        <v>86</v>
      </c>
      <c r="K20" s="70" t="s">
        <v>78</v>
      </c>
    </row>
    <row r="21" spans="1:11" s="30" customFormat="1" ht="39" customHeight="1" x14ac:dyDescent="0.4">
      <c r="A21" s="66">
        <v>19</v>
      </c>
      <c r="B21" s="67" t="s">
        <v>26</v>
      </c>
      <c r="C21" s="67">
        <v>1065222805</v>
      </c>
      <c r="D21" s="67">
        <v>185</v>
      </c>
      <c r="E21" s="67">
        <v>7</v>
      </c>
      <c r="F21" s="67" t="s">
        <v>10</v>
      </c>
      <c r="G21" s="68">
        <v>50000</v>
      </c>
      <c r="H21" s="68"/>
      <c r="I21" s="68">
        <f t="shared" si="0"/>
        <v>50000</v>
      </c>
      <c r="J21" s="69" t="s">
        <v>84</v>
      </c>
      <c r="K21" s="70" t="s">
        <v>76</v>
      </c>
    </row>
    <row r="22" spans="1:11" s="30" customFormat="1" ht="39" customHeight="1" x14ac:dyDescent="0.4">
      <c r="A22" s="66">
        <v>20</v>
      </c>
      <c r="B22" s="67" t="s">
        <v>27</v>
      </c>
      <c r="C22" s="67">
        <v>1003350677</v>
      </c>
      <c r="D22" s="67">
        <v>185</v>
      </c>
      <c r="E22" s="67">
        <v>8</v>
      </c>
      <c r="F22" s="67" t="s">
        <v>10</v>
      </c>
      <c r="G22" s="68">
        <v>50000</v>
      </c>
      <c r="H22" s="83">
        <v>50000</v>
      </c>
      <c r="I22" s="68">
        <f t="shared" si="0"/>
        <v>0</v>
      </c>
      <c r="J22" s="69"/>
      <c r="K22" s="70"/>
    </row>
    <row r="23" spans="1:11" s="30" customFormat="1" ht="39" customHeight="1" x14ac:dyDescent="0.4">
      <c r="A23" s="66">
        <v>21</v>
      </c>
      <c r="B23" s="67" t="s">
        <v>28</v>
      </c>
      <c r="C23" s="67"/>
      <c r="D23" s="67">
        <v>242</v>
      </c>
      <c r="E23" s="67">
        <v>10</v>
      </c>
      <c r="F23" s="67" t="s">
        <v>10</v>
      </c>
      <c r="G23" s="68">
        <v>50000</v>
      </c>
      <c r="H23" s="83">
        <v>50000</v>
      </c>
      <c r="I23" s="68">
        <f t="shared" si="0"/>
        <v>0</v>
      </c>
      <c r="J23" s="69"/>
      <c r="K23" s="70"/>
    </row>
    <row r="24" spans="1:11" s="30" customFormat="1" ht="39" customHeight="1" x14ac:dyDescent="0.4">
      <c r="A24" s="66">
        <v>22</v>
      </c>
      <c r="B24" s="67" t="s">
        <v>28</v>
      </c>
      <c r="C24" s="67"/>
      <c r="D24" s="67">
        <v>184</v>
      </c>
      <c r="E24" s="67">
        <v>10</v>
      </c>
      <c r="F24" s="67" t="s">
        <v>10</v>
      </c>
      <c r="G24" s="68">
        <v>50000</v>
      </c>
      <c r="H24" s="83">
        <v>50000</v>
      </c>
      <c r="I24" s="68">
        <f t="shared" si="0"/>
        <v>0</v>
      </c>
      <c r="J24" s="69"/>
      <c r="K24" s="70"/>
    </row>
    <row r="25" spans="1:11" s="30" customFormat="1" ht="39" customHeight="1" x14ac:dyDescent="0.4">
      <c r="A25" s="72">
        <v>23</v>
      </c>
      <c r="B25" s="73" t="s">
        <v>29</v>
      </c>
      <c r="C25" s="73">
        <v>1006833371</v>
      </c>
      <c r="D25" s="73">
        <v>119</v>
      </c>
      <c r="E25" s="73">
        <v>3</v>
      </c>
      <c r="F25" s="73" t="s">
        <v>10</v>
      </c>
      <c r="G25" s="74">
        <v>40000</v>
      </c>
      <c r="H25" s="74">
        <v>40000</v>
      </c>
      <c r="I25" s="74">
        <f t="shared" si="0"/>
        <v>0</v>
      </c>
      <c r="J25" s="76" t="s">
        <v>115</v>
      </c>
      <c r="K25" s="75" t="s">
        <v>76</v>
      </c>
    </row>
    <row r="26" spans="1:11" s="30" customFormat="1" ht="39" customHeight="1" x14ac:dyDescent="0.4">
      <c r="A26" s="93">
        <v>24</v>
      </c>
      <c r="B26" s="94" t="s">
        <v>30</v>
      </c>
      <c r="C26" s="94">
        <v>1009494601</v>
      </c>
      <c r="D26" s="94">
        <v>143</v>
      </c>
      <c r="E26" s="94">
        <v>11</v>
      </c>
      <c r="F26" s="94" t="s">
        <v>10</v>
      </c>
      <c r="G26" s="95">
        <v>50000</v>
      </c>
      <c r="H26" s="95">
        <v>50000</v>
      </c>
      <c r="I26" s="95">
        <f t="shared" si="0"/>
        <v>0</v>
      </c>
      <c r="J26" s="96" t="s">
        <v>136</v>
      </c>
      <c r="K26" s="97" t="s">
        <v>76</v>
      </c>
    </row>
    <row r="27" spans="1:11" s="30" customFormat="1" ht="39" customHeight="1" x14ac:dyDescent="0.4">
      <c r="A27" s="66">
        <v>25</v>
      </c>
      <c r="B27" s="67" t="s">
        <v>31</v>
      </c>
      <c r="C27" s="67">
        <v>1022221816</v>
      </c>
      <c r="D27" s="67">
        <v>119</v>
      </c>
      <c r="E27" s="67">
        <v>10</v>
      </c>
      <c r="F27" s="67" t="s">
        <v>10</v>
      </c>
      <c r="G27" s="68">
        <v>40000</v>
      </c>
      <c r="H27" s="68"/>
      <c r="I27" s="68">
        <f t="shared" si="0"/>
        <v>40000</v>
      </c>
      <c r="J27" s="69"/>
      <c r="K27" s="70" t="s">
        <v>76</v>
      </c>
    </row>
    <row r="28" spans="1:11" s="30" customFormat="1" ht="39" customHeight="1" x14ac:dyDescent="0.4">
      <c r="A28" s="66">
        <v>26</v>
      </c>
      <c r="B28" s="67" t="s">
        <v>31</v>
      </c>
      <c r="C28" s="67">
        <v>1022221816</v>
      </c>
      <c r="D28" s="67">
        <v>119</v>
      </c>
      <c r="E28" s="67">
        <v>11</v>
      </c>
      <c r="F28" s="67" t="s">
        <v>10</v>
      </c>
      <c r="G28" s="68">
        <v>40000</v>
      </c>
      <c r="H28" s="68"/>
      <c r="I28" s="68">
        <f t="shared" si="0"/>
        <v>40000</v>
      </c>
      <c r="J28" s="69"/>
      <c r="K28" s="70" t="s">
        <v>76</v>
      </c>
    </row>
    <row r="29" spans="1:11" s="30" customFormat="1" ht="39" customHeight="1" x14ac:dyDescent="0.4">
      <c r="A29" s="93">
        <v>27</v>
      </c>
      <c r="B29" s="94" t="s">
        <v>32</v>
      </c>
      <c r="C29" s="94">
        <v>1006830262</v>
      </c>
      <c r="D29" s="94">
        <v>143</v>
      </c>
      <c r="E29" s="94">
        <v>7</v>
      </c>
      <c r="F29" s="94" t="s">
        <v>10</v>
      </c>
      <c r="G29" s="95">
        <v>50000</v>
      </c>
      <c r="H29" s="95">
        <v>50000</v>
      </c>
      <c r="I29" s="95">
        <f t="shared" si="0"/>
        <v>0</v>
      </c>
      <c r="J29" s="96" t="s">
        <v>166</v>
      </c>
      <c r="K29" s="97" t="s">
        <v>76</v>
      </c>
    </row>
    <row r="30" spans="1:11" s="30" customFormat="1" ht="39" customHeight="1" x14ac:dyDescent="0.4">
      <c r="A30" s="66">
        <v>28</v>
      </c>
      <c r="B30" s="67" t="s">
        <v>33</v>
      </c>
      <c r="C30" s="67">
        <v>1069824247</v>
      </c>
      <c r="D30" s="67">
        <v>143</v>
      </c>
      <c r="E30" s="67">
        <v>9</v>
      </c>
      <c r="F30" s="67" t="s">
        <v>10</v>
      </c>
      <c r="G30" s="68">
        <v>50000</v>
      </c>
      <c r="H30" s="68"/>
      <c r="I30" s="68">
        <f t="shared" si="0"/>
        <v>50000</v>
      </c>
      <c r="J30" s="69" t="s">
        <v>88</v>
      </c>
      <c r="K30" s="70" t="s">
        <v>76</v>
      </c>
    </row>
    <row r="31" spans="1:11" s="30" customFormat="1" ht="39" customHeight="1" x14ac:dyDescent="0.4">
      <c r="A31" s="66">
        <v>29</v>
      </c>
      <c r="B31" s="67" t="s">
        <v>34</v>
      </c>
      <c r="C31" s="71" t="s">
        <v>65</v>
      </c>
      <c r="D31" s="67">
        <v>143</v>
      </c>
      <c r="E31" s="67">
        <v>8</v>
      </c>
      <c r="F31" s="67" t="s">
        <v>10</v>
      </c>
      <c r="G31" s="68">
        <v>50000</v>
      </c>
      <c r="H31" s="83">
        <v>50000</v>
      </c>
      <c r="I31" s="68">
        <f t="shared" si="0"/>
        <v>0</v>
      </c>
      <c r="J31" s="69" t="s">
        <v>165</v>
      </c>
      <c r="K31" s="70"/>
    </row>
    <row r="32" spans="1:11" s="30" customFormat="1" ht="39" customHeight="1" x14ac:dyDescent="0.4">
      <c r="A32" s="66">
        <v>30</v>
      </c>
      <c r="B32" s="67" t="s">
        <v>35</v>
      </c>
      <c r="C32" s="67">
        <v>1148062506</v>
      </c>
      <c r="D32" s="67">
        <v>153</v>
      </c>
      <c r="E32" s="67">
        <v>4</v>
      </c>
      <c r="F32" s="67" t="s">
        <v>10</v>
      </c>
      <c r="G32" s="68">
        <v>50000</v>
      </c>
      <c r="H32" s="68"/>
      <c r="I32" s="68">
        <f t="shared" si="0"/>
        <v>50000</v>
      </c>
      <c r="J32" s="69" t="s">
        <v>87</v>
      </c>
      <c r="K32" s="70" t="s">
        <v>76</v>
      </c>
    </row>
    <row r="33" spans="1:12" s="30" customFormat="1" ht="39" customHeight="1" x14ac:dyDescent="0.4">
      <c r="A33" s="66">
        <v>31</v>
      </c>
      <c r="B33" s="67" t="s">
        <v>36</v>
      </c>
      <c r="C33" s="67">
        <v>1006631512</v>
      </c>
      <c r="D33" s="67">
        <v>184</v>
      </c>
      <c r="E33" s="67">
        <v>9</v>
      </c>
      <c r="F33" s="67" t="s">
        <v>10</v>
      </c>
      <c r="G33" s="68">
        <v>50000</v>
      </c>
      <c r="H33" s="68"/>
      <c r="I33" s="68">
        <f t="shared" si="0"/>
        <v>50000</v>
      </c>
      <c r="J33" s="69"/>
      <c r="K33" s="70"/>
    </row>
    <row r="34" spans="1:12" s="30" customFormat="1" ht="39" customHeight="1" x14ac:dyDescent="0.4">
      <c r="A34" s="66">
        <v>32</v>
      </c>
      <c r="B34" s="67" t="s">
        <v>37</v>
      </c>
      <c r="C34" s="67">
        <v>1024441554</v>
      </c>
      <c r="D34" s="67">
        <v>153</v>
      </c>
      <c r="E34" s="67">
        <v>5</v>
      </c>
      <c r="F34" s="67" t="s">
        <v>10</v>
      </c>
      <c r="G34" s="68">
        <v>50000</v>
      </c>
      <c r="H34" s="68"/>
      <c r="I34" s="68">
        <f t="shared" si="0"/>
        <v>50000</v>
      </c>
      <c r="J34" s="69"/>
      <c r="K34" s="70" t="s">
        <v>76</v>
      </c>
    </row>
    <row r="35" spans="1:12" s="30" customFormat="1" ht="39" customHeight="1" x14ac:dyDescent="0.4">
      <c r="A35" s="66">
        <v>33</v>
      </c>
      <c r="B35" s="67" t="s">
        <v>38</v>
      </c>
      <c r="C35" s="67"/>
      <c r="D35" s="67">
        <v>153</v>
      </c>
      <c r="E35" s="67">
        <v>6</v>
      </c>
      <c r="F35" s="67" t="s">
        <v>10</v>
      </c>
      <c r="G35" s="68">
        <v>50000</v>
      </c>
      <c r="H35" s="68"/>
      <c r="I35" s="68">
        <f t="shared" si="0"/>
        <v>50000</v>
      </c>
      <c r="J35" s="69"/>
      <c r="K35" s="70"/>
    </row>
    <row r="36" spans="1:12" s="30" customFormat="1" ht="39" customHeight="1" x14ac:dyDescent="0.4">
      <c r="A36" s="93">
        <v>34</v>
      </c>
      <c r="B36" s="94" t="s">
        <v>39</v>
      </c>
      <c r="C36" s="94"/>
      <c r="D36" s="94">
        <v>143</v>
      </c>
      <c r="E36" s="94">
        <v>2</v>
      </c>
      <c r="F36" s="94" t="s">
        <v>10</v>
      </c>
      <c r="G36" s="95">
        <v>50000</v>
      </c>
      <c r="H36" s="95">
        <v>50000</v>
      </c>
      <c r="I36" s="95">
        <f t="shared" si="0"/>
        <v>0</v>
      </c>
      <c r="J36" s="99" t="s">
        <v>117</v>
      </c>
      <c r="K36" s="97" t="s">
        <v>76</v>
      </c>
      <c r="L36" s="30" t="s">
        <v>116</v>
      </c>
    </row>
    <row r="37" spans="1:12" s="30" customFormat="1" ht="39" customHeight="1" x14ac:dyDescent="0.4">
      <c r="A37" s="93">
        <v>35</v>
      </c>
      <c r="B37" s="94" t="s">
        <v>40</v>
      </c>
      <c r="C37" s="94">
        <v>1097105098</v>
      </c>
      <c r="D37" s="94">
        <v>184</v>
      </c>
      <c r="E37" s="94">
        <v>7</v>
      </c>
      <c r="F37" s="94" t="s">
        <v>10</v>
      </c>
      <c r="G37" s="95">
        <v>50000</v>
      </c>
      <c r="H37" s="95">
        <v>5000</v>
      </c>
      <c r="I37" s="95">
        <f t="shared" si="0"/>
        <v>45000</v>
      </c>
      <c r="J37" s="96">
        <v>1757</v>
      </c>
      <c r="K37" s="97" t="s">
        <v>76</v>
      </c>
    </row>
    <row r="38" spans="1:12" s="30" customFormat="1" ht="39" customHeight="1" x14ac:dyDescent="0.4">
      <c r="A38" s="66">
        <v>36</v>
      </c>
      <c r="B38" s="67" t="s">
        <v>41</v>
      </c>
      <c r="C38" s="67">
        <v>1009558821</v>
      </c>
      <c r="D38" s="67">
        <v>119</v>
      </c>
      <c r="E38" s="67">
        <v>5</v>
      </c>
      <c r="F38" s="67" t="s">
        <v>10</v>
      </c>
      <c r="G38" s="68">
        <v>40000</v>
      </c>
      <c r="H38" s="68"/>
      <c r="I38" s="68">
        <f t="shared" si="0"/>
        <v>40000</v>
      </c>
      <c r="J38" s="69"/>
      <c r="K38" s="70" t="s">
        <v>76</v>
      </c>
    </row>
    <row r="39" spans="1:12" s="30" customFormat="1" ht="39" customHeight="1" x14ac:dyDescent="0.4">
      <c r="A39" s="66">
        <v>37</v>
      </c>
      <c r="B39" s="67" t="s">
        <v>42</v>
      </c>
      <c r="C39" s="67"/>
      <c r="D39" s="67">
        <v>242</v>
      </c>
      <c r="E39" s="67">
        <v>7</v>
      </c>
      <c r="F39" s="67" t="s">
        <v>10</v>
      </c>
      <c r="G39" s="68">
        <v>50000</v>
      </c>
      <c r="H39" s="68"/>
      <c r="I39" s="68">
        <f t="shared" si="0"/>
        <v>50000</v>
      </c>
      <c r="J39" s="69"/>
      <c r="K39" s="70"/>
    </row>
    <row r="40" spans="1:12" s="30" customFormat="1" ht="39" customHeight="1" x14ac:dyDescent="0.4">
      <c r="A40" s="66">
        <v>38</v>
      </c>
      <c r="B40" s="67" t="s">
        <v>43</v>
      </c>
      <c r="C40" s="67"/>
      <c r="D40" s="67">
        <v>185</v>
      </c>
      <c r="E40" s="67">
        <v>4</v>
      </c>
      <c r="F40" s="67" t="s">
        <v>10</v>
      </c>
      <c r="G40" s="68">
        <v>50000</v>
      </c>
      <c r="H40" s="68"/>
      <c r="I40" s="68">
        <f t="shared" si="0"/>
        <v>50000</v>
      </c>
      <c r="J40" s="69"/>
      <c r="K40" s="70"/>
    </row>
    <row r="41" spans="1:12" s="30" customFormat="1" ht="39" customHeight="1" x14ac:dyDescent="0.4">
      <c r="A41" s="93">
        <v>39</v>
      </c>
      <c r="B41" s="94" t="s">
        <v>44</v>
      </c>
      <c r="C41" s="94"/>
      <c r="D41" s="94">
        <v>185</v>
      </c>
      <c r="E41" s="94">
        <v>6</v>
      </c>
      <c r="F41" s="94" t="s">
        <v>10</v>
      </c>
      <c r="G41" s="95">
        <v>50000</v>
      </c>
      <c r="H41" s="95">
        <f>20000+30000</f>
        <v>50000</v>
      </c>
      <c r="I41" s="95">
        <f t="shared" si="0"/>
        <v>0</v>
      </c>
      <c r="J41" s="96" t="s">
        <v>127</v>
      </c>
      <c r="K41" s="97"/>
    </row>
    <row r="42" spans="1:12" s="30" customFormat="1" ht="39" customHeight="1" x14ac:dyDescent="0.4">
      <c r="A42" s="66">
        <v>40</v>
      </c>
      <c r="B42" s="67" t="s">
        <v>45</v>
      </c>
      <c r="C42" s="67">
        <v>1015005310</v>
      </c>
      <c r="D42" s="67">
        <v>185</v>
      </c>
      <c r="E42" s="67">
        <v>5</v>
      </c>
      <c r="F42" s="67" t="s">
        <v>10</v>
      </c>
      <c r="G42" s="68">
        <v>50000</v>
      </c>
      <c r="H42" s="68"/>
      <c r="I42" s="68">
        <f t="shared" si="0"/>
        <v>50000</v>
      </c>
      <c r="J42" s="69"/>
      <c r="K42" s="70" t="s">
        <v>78</v>
      </c>
    </row>
    <row r="43" spans="1:12" s="30" customFormat="1" ht="39" customHeight="1" x14ac:dyDescent="0.4">
      <c r="A43" s="66">
        <v>41</v>
      </c>
      <c r="B43" s="67" t="s">
        <v>46</v>
      </c>
      <c r="C43" s="67"/>
      <c r="D43" s="67">
        <v>194</v>
      </c>
      <c r="E43" s="67">
        <v>4</v>
      </c>
      <c r="F43" s="67" t="s">
        <v>10</v>
      </c>
      <c r="G43" s="68">
        <v>50000</v>
      </c>
      <c r="H43" s="68"/>
      <c r="I43" s="68">
        <f t="shared" si="0"/>
        <v>50000</v>
      </c>
      <c r="J43" s="69"/>
      <c r="K43" s="70"/>
    </row>
    <row r="44" spans="1:12" s="30" customFormat="1" ht="39" customHeight="1" x14ac:dyDescent="0.4">
      <c r="A44" s="93">
        <v>42</v>
      </c>
      <c r="B44" s="94" t="s">
        <v>47</v>
      </c>
      <c r="C44" s="94"/>
      <c r="D44" s="94">
        <v>153</v>
      </c>
      <c r="E44" s="94">
        <v>7</v>
      </c>
      <c r="F44" s="94" t="s">
        <v>10</v>
      </c>
      <c r="G44" s="95">
        <v>50000</v>
      </c>
      <c r="H44" s="95">
        <f>40000+10000</f>
        <v>50000</v>
      </c>
      <c r="I44" s="95">
        <f t="shared" si="0"/>
        <v>0</v>
      </c>
      <c r="J44" s="99" t="s">
        <v>155</v>
      </c>
      <c r="K44" s="97" t="s">
        <v>108</v>
      </c>
    </row>
    <row r="45" spans="1:12" s="30" customFormat="1" ht="39" customHeight="1" x14ac:dyDescent="0.4">
      <c r="A45" s="66">
        <v>43</v>
      </c>
      <c r="B45" s="67" t="s">
        <v>48</v>
      </c>
      <c r="C45" s="67">
        <v>1099797239</v>
      </c>
      <c r="D45" s="67">
        <v>242</v>
      </c>
      <c r="E45" s="67">
        <v>4</v>
      </c>
      <c r="F45" s="67" t="s">
        <v>10</v>
      </c>
      <c r="G45" s="68">
        <v>50000</v>
      </c>
      <c r="H45" s="68"/>
      <c r="I45" s="68">
        <f t="shared" si="0"/>
        <v>50000</v>
      </c>
      <c r="J45" s="69"/>
      <c r="K45" s="70" t="s">
        <v>78</v>
      </c>
    </row>
    <row r="46" spans="1:12" s="30" customFormat="1" ht="39" customHeight="1" x14ac:dyDescent="0.4">
      <c r="A46" s="66">
        <v>44</v>
      </c>
      <c r="B46" s="67" t="s">
        <v>49</v>
      </c>
      <c r="C46" s="67">
        <v>1091834806</v>
      </c>
      <c r="D46" s="67">
        <v>194</v>
      </c>
      <c r="E46" s="67">
        <v>9</v>
      </c>
      <c r="F46" s="67" t="s">
        <v>10</v>
      </c>
      <c r="G46" s="68">
        <v>50000</v>
      </c>
      <c r="H46" s="68"/>
      <c r="I46" s="68">
        <f t="shared" si="0"/>
        <v>50000</v>
      </c>
      <c r="J46" s="69"/>
      <c r="K46" s="70" t="s">
        <v>76</v>
      </c>
    </row>
    <row r="47" spans="1:12" s="30" customFormat="1" ht="39" customHeight="1" x14ac:dyDescent="0.4">
      <c r="A47" s="66">
        <v>45</v>
      </c>
      <c r="B47" s="67" t="s">
        <v>50</v>
      </c>
      <c r="C47" s="67" t="s">
        <v>66</v>
      </c>
      <c r="D47" s="67">
        <v>194</v>
      </c>
      <c r="E47" s="67">
        <v>8</v>
      </c>
      <c r="F47" s="67" t="s">
        <v>10</v>
      </c>
      <c r="G47" s="68">
        <v>50000</v>
      </c>
      <c r="H47" s="68"/>
      <c r="I47" s="68">
        <f t="shared" si="0"/>
        <v>50000</v>
      </c>
      <c r="J47" s="69"/>
      <c r="K47" s="70"/>
    </row>
    <row r="48" spans="1:12" s="30" customFormat="1" ht="39" customHeight="1" x14ac:dyDescent="0.4">
      <c r="A48" s="66">
        <v>46</v>
      </c>
      <c r="B48" s="67" t="s">
        <v>51</v>
      </c>
      <c r="C48" s="67">
        <v>97455894281</v>
      </c>
      <c r="D48" s="67">
        <v>194</v>
      </c>
      <c r="E48" s="67">
        <v>2</v>
      </c>
      <c r="F48" s="67" t="s">
        <v>10</v>
      </c>
      <c r="G48" s="68">
        <v>50000</v>
      </c>
      <c r="H48" s="68"/>
      <c r="I48" s="68">
        <f t="shared" si="0"/>
        <v>50000</v>
      </c>
      <c r="J48" s="69"/>
      <c r="K48" s="70"/>
    </row>
    <row r="49" spans="1:11" s="30" customFormat="1" ht="39" customHeight="1" x14ac:dyDescent="0.4">
      <c r="A49" s="93">
        <v>47</v>
      </c>
      <c r="B49" s="94" t="s">
        <v>52</v>
      </c>
      <c r="C49" s="94">
        <v>1006175917</v>
      </c>
      <c r="D49" s="94">
        <v>184</v>
      </c>
      <c r="E49" s="94">
        <v>3</v>
      </c>
      <c r="F49" s="94" t="s">
        <v>10</v>
      </c>
      <c r="G49" s="95">
        <v>50000</v>
      </c>
      <c r="H49" s="95">
        <v>50000</v>
      </c>
      <c r="I49" s="95">
        <f t="shared" si="0"/>
        <v>0</v>
      </c>
      <c r="J49" s="96" t="s">
        <v>153</v>
      </c>
      <c r="K49" s="97"/>
    </row>
    <row r="50" spans="1:11" s="30" customFormat="1" ht="39" customHeight="1" x14ac:dyDescent="0.4">
      <c r="A50" s="66">
        <v>48</v>
      </c>
      <c r="B50" s="67" t="s">
        <v>52</v>
      </c>
      <c r="C50" s="67">
        <v>1006175917</v>
      </c>
      <c r="D50" s="67">
        <v>184</v>
      </c>
      <c r="E50" s="67">
        <v>4</v>
      </c>
      <c r="F50" s="67" t="s">
        <v>10</v>
      </c>
      <c r="G50" s="68">
        <v>50000</v>
      </c>
      <c r="H50" s="68">
        <v>50000</v>
      </c>
      <c r="I50" s="68">
        <f t="shared" si="0"/>
        <v>0</v>
      </c>
      <c r="J50" s="69" t="s">
        <v>89</v>
      </c>
      <c r="K50" s="70"/>
    </row>
    <row r="51" spans="1:11" s="30" customFormat="1" ht="39" customHeight="1" x14ac:dyDescent="0.4">
      <c r="A51" s="93">
        <v>49</v>
      </c>
      <c r="B51" s="94" t="s">
        <v>53</v>
      </c>
      <c r="C51" s="94">
        <v>1023259907</v>
      </c>
      <c r="D51" s="94">
        <v>153</v>
      </c>
      <c r="E51" s="94">
        <v>8</v>
      </c>
      <c r="F51" s="94" t="s">
        <v>10</v>
      </c>
      <c r="G51" s="95">
        <v>50000</v>
      </c>
      <c r="H51" s="95">
        <v>50000</v>
      </c>
      <c r="I51" s="95">
        <f t="shared" si="0"/>
        <v>0</v>
      </c>
      <c r="J51" s="96" t="s">
        <v>148</v>
      </c>
      <c r="K51" s="97"/>
    </row>
    <row r="52" spans="1:11" s="30" customFormat="1" ht="39" customHeight="1" x14ac:dyDescent="0.4">
      <c r="A52" s="100">
        <v>50</v>
      </c>
      <c r="B52" s="101" t="s">
        <v>54</v>
      </c>
      <c r="C52" s="101">
        <v>1064400797</v>
      </c>
      <c r="D52" s="101">
        <v>194</v>
      </c>
      <c r="E52" s="101">
        <v>6</v>
      </c>
      <c r="F52" s="101" t="s">
        <v>10</v>
      </c>
      <c r="G52" s="102">
        <v>50000</v>
      </c>
      <c r="H52" s="102">
        <v>25000</v>
      </c>
      <c r="I52" s="102">
        <f t="shared" si="0"/>
        <v>25000</v>
      </c>
      <c r="J52" s="103" t="s">
        <v>152</v>
      </c>
      <c r="K52" s="104"/>
    </row>
    <row r="53" spans="1:11" s="30" customFormat="1" ht="39" customHeight="1" x14ac:dyDescent="0.4">
      <c r="A53" s="93">
        <v>51</v>
      </c>
      <c r="B53" s="94" t="s">
        <v>55</v>
      </c>
      <c r="C53" s="94">
        <v>1064375151</v>
      </c>
      <c r="D53" s="94">
        <v>153</v>
      </c>
      <c r="E53" s="94">
        <v>3</v>
      </c>
      <c r="F53" s="94" t="s">
        <v>10</v>
      </c>
      <c r="G53" s="95">
        <v>50000</v>
      </c>
      <c r="H53" s="95"/>
      <c r="I53" s="95">
        <f t="shared" si="0"/>
        <v>50000</v>
      </c>
      <c r="J53" s="96"/>
      <c r="K53" s="97"/>
    </row>
    <row r="54" spans="1:11" s="30" customFormat="1" ht="39" customHeight="1" x14ac:dyDescent="0.4">
      <c r="A54" s="66">
        <v>52</v>
      </c>
      <c r="B54" s="67" t="s">
        <v>93</v>
      </c>
      <c r="C54" s="67"/>
      <c r="D54" s="67">
        <v>185</v>
      </c>
      <c r="E54" s="67">
        <v>9</v>
      </c>
      <c r="F54" s="67" t="s">
        <v>10</v>
      </c>
      <c r="G54" s="68">
        <v>50000</v>
      </c>
      <c r="H54" s="68"/>
      <c r="I54" s="68">
        <f t="shared" si="0"/>
        <v>50000</v>
      </c>
      <c r="J54" s="69"/>
      <c r="K54" s="70"/>
    </row>
    <row r="55" spans="1:11" s="30" customFormat="1" ht="39" customHeight="1" x14ac:dyDescent="0.4">
      <c r="A55" s="66">
        <v>53</v>
      </c>
      <c r="B55" s="67" t="s">
        <v>90</v>
      </c>
      <c r="C55" s="67" t="s">
        <v>91</v>
      </c>
      <c r="D55" s="67">
        <v>185</v>
      </c>
      <c r="E55" s="67">
        <v>10</v>
      </c>
      <c r="F55" s="67" t="s">
        <v>10</v>
      </c>
      <c r="G55" s="68">
        <v>50000</v>
      </c>
      <c r="H55" s="68"/>
      <c r="I55" s="68">
        <f t="shared" si="0"/>
        <v>50000</v>
      </c>
      <c r="J55" s="69"/>
      <c r="K55" s="70"/>
    </row>
    <row r="56" spans="1:11" s="30" customFormat="1" ht="39" customHeight="1" x14ac:dyDescent="0.4">
      <c r="A56" s="66">
        <v>54</v>
      </c>
      <c r="B56" s="67" t="s">
        <v>94</v>
      </c>
      <c r="C56" s="67">
        <v>1067700900</v>
      </c>
      <c r="D56" s="67">
        <v>185</v>
      </c>
      <c r="E56" s="67">
        <v>11</v>
      </c>
      <c r="F56" s="67" t="s">
        <v>10</v>
      </c>
      <c r="G56" s="68">
        <v>50000</v>
      </c>
      <c r="H56" s="68"/>
      <c r="I56" s="68">
        <f t="shared" si="0"/>
        <v>50000</v>
      </c>
      <c r="J56" s="69"/>
      <c r="K56" s="70"/>
    </row>
    <row r="57" spans="1:11" s="30" customFormat="1" ht="39" customHeight="1" x14ac:dyDescent="0.4">
      <c r="A57" s="93">
        <v>55</v>
      </c>
      <c r="B57" s="94" t="s">
        <v>56</v>
      </c>
      <c r="C57" s="94">
        <v>1094832370</v>
      </c>
      <c r="D57" s="94">
        <v>242</v>
      </c>
      <c r="E57" s="94">
        <v>9</v>
      </c>
      <c r="F57" s="94" t="s">
        <v>10</v>
      </c>
      <c r="G57" s="95">
        <v>50000</v>
      </c>
      <c r="H57" s="95">
        <v>50000</v>
      </c>
      <c r="I57" s="95">
        <f t="shared" si="0"/>
        <v>0</v>
      </c>
      <c r="J57" s="96" t="s">
        <v>161</v>
      </c>
      <c r="K57" s="97"/>
    </row>
    <row r="58" spans="1:11" s="30" customFormat="1" ht="39" customHeight="1" x14ac:dyDescent="0.4">
      <c r="A58" s="93">
        <v>56</v>
      </c>
      <c r="B58" s="94" t="s">
        <v>57</v>
      </c>
      <c r="C58" s="94">
        <v>1023444811</v>
      </c>
      <c r="D58" s="94">
        <v>194</v>
      </c>
      <c r="E58" s="94">
        <v>5</v>
      </c>
      <c r="F58" s="94" t="s">
        <v>10</v>
      </c>
      <c r="G58" s="95">
        <v>50000</v>
      </c>
      <c r="H58" s="95"/>
      <c r="I58" s="95">
        <f t="shared" si="0"/>
        <v>50000</v>
      </c>
      <c r="J58" s="96"/>
      <c r="K58" s="97"/>
    </row>
    <row r="59" spans="1:11" s="30" customFormat="1" ht="39" customHeight="1" x14ac:dyDescent="0.4">
      <c r="A59" s="66">
        <v>57</v>
      </c>
      <c r="B59" s="67" t="s">
        <v>58</v>
      </c>
      <c r="C59" s="67">
        <v>97477718440</v>
      </c>
      <c r="D59" s="67">
        <v>184</v>
      </c>
      <c r="E59" s="67">
        <v>5</v>
      </c>
      <c r="F59" s="67" t="s">
        <v>10</v>
      </c>
      <c r="G59" s="68">
        <v>50000</v>
      </c>
      <c r="H59" s="68"/>
      <c r="I59" s="68">
        <f t="shared" si="0"/>
        <v>50000</v>
      </c>
      <c r="J59" s="69"/>
      <c r="K59" s="70"/>
    </row>
    <row r="60" spans="1:11" s="30" customFormat="1" ht="39" customHeight="1" x14ac:dyDescent="0.4">
      <c r="A60" s="66">
        <v>58</v>
      </c>
      <c r="B60" s="67" t="s">
        <v>59</v>
      </c>
      <c r="C60" s="67">
        <v>1091415939</v>
      </c>
      <c r="D60" s="67">
        <v>119</v>
      </c>
      <c r="E60" s="67">
        <v>7</v>
      </c>
      <c r="F60" s="67" t="s">
        <v>10</v>
      </c>
      <c r="G60" s="68">
        <v>40000</v>
      </c>
      <c r="H60" s="83">
        <v>40000</v>
      </c>
      <c r="I60" s="68">
        <f t="shared" si="0"/>
        <v>0</v>
      </c>
      <c r="J60" s="69" t="s">
        <v>89</v>
      </c>
      <c r="K60" s="70"/>
    </row>
    <row r="61" spans="1:11" s="30" customFormat="1" ht="39" customHeight="1" x14ac:dyDescent="0.4">
      <c r="A61" s="93">
        <v>59</v>
      </c>
      <c r="B61" s="94" t="s">
        <v>60</v>
      </c>
      <c r="C61" s="94">
        <v>96656532569</v>
      </c>
      <c r="D61" s="94">
        <v>194</v>
      </c>
      <c r="E61" s="94">
        <v>10</v>
      </c>
      <c r="F61" s="94" t="s">
        <v>10</v>
      </c>
      <c r="G61" s="95">
        <v>50000</v>
      </c>
      <c r="H61" s="95">
        <v>50000</v>
      </c>
      <c r="I61" s="95">
        <f t="shared" si="0"/>
        <v>0</v>
      </c>
      <c r="J61" s="96" t="s">
        <v>126</v>
      </c>
      <c r="K61" s="97"/>
    </row>
    <row r="62" spans="1:11" s="30" customFormat="1" ht="39" customHeight="1" x14ac:dyDescent="0.4">
      <c r="A62" s="72">
        <v>60</v>
      </c>
      <c r="B62" s="73" t="s">
        <v>61</v>
      </c>
      <c r="C62" s="73">
        <v>1555590693</v>
      </c>
      <c r="D62" s="73">
        <v>185</v>
      </c>
      <c r="E62" s="73">
        <v>3</v>
      </c>
      <c r="F62" s="73" t="s">
        <v>10</v>
      </c>
      <c r="G62" s="74">
        <v>50000</v>
      </c>
      <c r="H62" s="74">
        <v>50000</v>
      </c>
      <c r="I62" s="74">
        <f t="shared" si="0"/>
        <v>0</v>
      </c>
      <c r="J62" s="76" t="s">
        <v>118</v>
      </c>
      <c r="K62" s="75" t="s">
        <v>107</v>
      </c>
    </row>
    <row r="63" spans="1:11" s="30" customFormat="1" ht="39" customHeight="1" x14ac:dyDescent="0.4">
      <c r="A63" s="93">
        <v>61</v>
      </c>
      <c r="B63" s="94" t="s">
        <v>62</v>
      </c>
      <c r="C63" s="94">
        <v>1023140195</v>
      </c>
      <c r="D63" s="94">
        <v>153</v>
      </c>
      <c r="E63" s="94">
        <v>2</v>
      </c>
      <c r="F63" s="94" t="s">
        <v>10</v>
      </c>
      <c r="G63" s="95">
        <v>50000</v>
      </c>
      <c r="H63" s="95">
        <f>30000+20000</f>
        <v>50000</v>
      </c>
      <c r="I63" s="95">
        <f t="shared" si="0"/>
        <v>0</v>
      </c>
      <c r="J63" s="96" t="s">
        <v>139</v>
      </c>
      <c r="K63" s="97" t="s">
        <v>78</v>
      </c>
    </row>
    <row r="64" spans="1:11" s="30" customFormat="1" ht="39" customHeight="1" x14ac:dyDescent="0.4">
      <c r="A64" s="66">
        <v>62</v>
      </c>
      <c r="B64" s="67" t="s">
        <v>63</v>
      </c>
      <c r="C64" s="67">
        <v>1001830845</v>
      </c>
      <c r="D64" s="67">
        <v>185</v>
      </c>
      <c r="E64" s="67">
        <v>2</v>
      </c>
      <c r="F64" s="67" t="s">
        <v>10</v>
      </c>
      <c r="G64" s="68">
        <v>50000</v>
      </c>
      <c r="H64" s="68"/>
      <c r="I64" s="68">
        <f t="shared" si="0"/>
        <v>50000</v>
      </c>
      <c r="J64" s="69"/>
      <c r="K64" s="70"/>
    </row>
    <row r="65" spans="1:12" s="30" customFormat="1" ht="39" customHeight="1" x14ac:dyDescent="0.4">
      <c r="A65" s="66">
        <v>63</v>
      </c>
      <c r="B65" s="67" t="s">
        <v>90</v>
      </c>
      <c r="C65" s="67" t="s">
        <v>91</v>
      </c>
      <c r="D65" s="67">
        <v>242</v>
      </c>
      <c r="E65" s="67">
        <v>11</v>
      </c>
      <c r="F65" s="67" t="s">
        <v>10</v>
      </c>
      <c r="G65" s="68">
        <v>50000</v>
      </c>
      <c r="H65" s="83">
        <v>50000</v>
      </c>
      <c r="I65" s="68">
        <f t="shared" si="0"/>
        <v>0</v>
      </c>
      <c r="J65" s="77"/>
      <c r="K65" s="70"/>
    </row>
    <row r="66" spans="1:12" s="30" customFormat="1" ht="39" customHeight="1" x14ac:dyDescent="0.4">
      <c r="A66" s="66">
        <v>64</v>
      </c>
      <c r="B66" s="67" t="s">
        <v>90</v>
      </c>
      <c r="C66" s="67" t="s">
        <v>91</v>
      </c>
      <c r="D66" s="67">
        <v>184</v>
      </c>
      <c r="E66" s="67">
        <v>11</v>
      </c>
      <c r="F66" s="67" t="s">
        <v>10</v>
      </c>
      <c r="G66" s="68">
        <v>50000</v>
      </c>
      <c r="H66" s="83">
        <v>50000</v>
      </c>
      <c r="I66" s="68">
        <f t="shared" si="0"/>
        <v>0</v>
      </c>
      <c r="J66" s="77"/>
      <c r="K66" s="70"/>
    </row>
    <row r="67" spans="1:12" s="30" customFormat="1" ht="39" customHeight="1" x14ac:dyDescent="0.4">
      <c r="A67" s="66">
        <v>65</v>
      </c>
      <c r="B67" s="67" t="s">
        <v>90</v>
      </c>
      <c r="C67" s="67" t="s">
        <v>91</v>
      </c>
      <c r="D67" s="67">
        <v>153</v>
      </c>
      <c r="E67" s="67">
        <v>11</v>
      </c>
      <c r="F67" s="67" t="s">
        <v>10</v>
      </c>
      <c r="G67" s="68">
        <v>50000</v>
      </c>
      <c r="H67" s="83">
        <v>50000</v>
      </c>
      <c r="I67" s="68">
        <f t="shared" si="0"/>
        <v>0</v>
      </c>
      <c r="J67" s="77"/>
      <c r="K67" s="70"/>
    </row>
    <row r="68" spans="1:12" s="30" customFormat="1" ht="39" customHeight="1" x14ac:dyDescent="0.4">
      <c r="A68" s="66">
        <v>66</v>
      </c>
      <c r="B68" s="67" t="s">
        <v>92</v>
      </c>
      <c r="C68" s="67" t="s">
        <v>91</v>
      </c>
      <c r="D68" s="67">
        <v>153</v>
      </c>
      <c r="E68" s="67">
        <v>9</v>
      </c>
      <c r="F68" s="67" t="s">
        <v>10</v>
      </c>
      <c r="G68" s="68">
        <v>50000</v>
      </c>
      <c r="H68" s="83">
        <v>50000</v>
      </c>
      <c r="I68" s="68">
        <f t="shared" si="0"/>
        <v>0</v>
      </c>
      <c r="J68" s="77"/>
      <c r="K68" s="70"/>
    </row>
    <row r="69" spans="1:12" s="30" customFormat="1" ht="39" customHeight="1" x14ac:dyDescent="0.4">
      <c r="A69" s="66">
        <v>67</v>
      </c>
      <c r="B69" s="67" t="s">
        <v>28</v>
      </c>
      <c r="C69" s="67" t="s">
        <v>91</v>
      </c>
      <c r="D69" s="67">
        <v>153</v>
      </c>
      <c r="E69" s="67">
        <v>10</v>
      </c>
      <c r="F69" s="67" t="s">
        <v>10</v>
      </c>
      <c r="G69" s="68">
        <v>50000</v>
      </c>
      <c r="H69" s="83">
        <v>50000</v>
      </c>
      <c r="I69" s="68">
        <f t="shared" ref="I69:I79" si="1">G69-H69</f>
        <v>0</v>
      </c>
      <c r="J69" s="77"/>
      <c r="K69" s="70"/>
    </row>
    <row r="70" spans="1:12" s="90" customFormat="1" ht="39" customHeight="1" x14ac:dyDescent="0.4">
      <c r="A70" s="105">
        <v>68</v>
      </c>
      <c r="B70" s="106" t="s">
        <v>159</v>
      </c>
      <c r="C70" s="106"/>
      <c r="D70" s="106">
        <v>184</v>
      </c>
      <c r="E70" s="106">
        <v>2</v>
      </c>
      <c r="F70" s="106" t="s">
        <v>10</v>
      </c>
      <c r="G70" s="107">
        <v>50000</v>
      </c>
      <c r="H70" s="107">
        <v>50000</v>
      </c>
      <c r="I70" s="107">
        <f t="shared" si="1"/>
        <v>0</v>
      </c>
      <c r="J70" s="98" t="s">
        <v>160</v>
      </c>
      <c r="K70" s="108"/>
    </row>
    <row r="71" spans="1:12" s="30" customFormat="1" ht="39" customHeight="1" x14ac:dyDescent="0.4">
      <c r="A71" s="66">
        <v>69</v>
      </c>
      <c r="B71" s="67" t="s">
        <v>95</v>
      </c>
      <c r="C71" s="67">
        <v>1062877683</v>
      </c>
      <c r="D71" s="67">
        <v>242</v>
      </c>
      <c r="E71" s="67">
        <v>3</v>
      </c>
      <c r="F71" s="67" t="s">
        <v>10</v>
      </c>
      <c r="G71" s="68">
        <v>50000</v>
      </c>
      <c r="H71" s="68"/>
      <c r="I71" s="68">
        <f t="shared" si="1"/>
        <v>50000</v>
      </c>
      <c r="J71" s="77"/>
      <c r="K71" s="70"/>
    </row>
    <row r="72" spans="1:12" s="30" customFormat="1" ht="39" customHeight="1" x14ac:dyDescent="0.4">
      <c r="A72" s="93">
        <v>70</v>
      </c>
      <c r="B72" s="94" t="s">
        <v>93</v>
      </c>
      <c r="C72" s="94">
        <v>1013701680</v>
      </c>
      <c r="D72" s="94">
        <v>184</v>
      </c>
      <c r="E72" s="94">
        <v>8</v>
      </c>
      <c r="F72" s="94" t="s">
        <v>10</v>
      </c>
      <c r="G72" s="95">
        <v>50000</v>
      </c>
      <c r="H72" s="95">
        <f>25000+25000</f>
        <v>50000</v>
      </c>
      <c r="I72" s="95">
        <f t="shared" si="1"/>
        <v>0</v>
      </c>
      <c r="J72" s="99" t="s">
        <v>137</v>
      </c>
      <c r="K72" s="97"/>
    </row>
    <row r="73" spans="1:12" s="30" customFormat="1" ht="39" customHeight="1" x14ac:dyDescent="0.4">
      <c r="A73" s="93">
        <v>71</v>
      </c>
      <c r="B73" s="94" t="s">
        <v>114</v>
      </c>
      <c r="C73" s="94"/>
      <c r="D73" s="94">
        <v>119</v>
      </c>
      <c r="E73" s="94">
        <v>8</v>
      </c>
      <c r="F73" s="94" t="s">
        <v>10</v>
      </c>
      <c r="G73" s="95">
        <v>50000</v>
      </c>
      <c r="H73" s="95">
        <v>50000</v>
      </c>
      <c r="I73" s="95">
        <f t="shared" si="1"/>
        <v>0</v>
      </c>
      <c r="J73" s="98" t="s">
        <v>154</v>
      </c>
      <c r="K73" s="97"/>
    </row>
    <row r="74" spans="1:12" s="30" customFormat="1" ht="39" customHeight="1" x14ac:dyDescent="0.4">
      <c r="A74" s="66">
        <v>72</v>
      </c>
      <c r="B74" s="67" t="s">
        <v>163</v>
      </c>
      <c r="C74" s="67" t="s">
        <v>91</v>
      </c>
      <c r="D74" s="67">
        <v>119</v>
      </c>
      <c r="E74" s="67">
        <v>9</v>
      </c>
      <c r="F74" s="67" t="s">
        <v>10</v>
      </c>
      <c r="G74" s="68">
        <v>50000</v>
      </c>
      <c r="H74" s="83">
        <v>50000</v>
      </c>
      <c r="I74" s="68">
        <f t="shared" si="1"/>
        <v>0</v>
      </c>
      <c r="J74" s="77"/>
      <c r="L74" s="70" t="s">
        <v>164</v>
      </c>
    </row>
    <row r="75" spans="1:12" s="30" customFormat="1" ht="39" customHeight="1" x14ac:dyDescent="0.4">
      <c r="A75" s="66">
        <v>73</v>
      </c>
      <c r="B75" s="67" t="s">
        <v>97</v>
      </c>
      <c r="C75" s="67"/>
      <c r="D75" s="67">
        <v>119</v>
      </c>
      <c r="E75" s="67">
        <v>1</v>
      </c>
      <c r="F75" s="67" t="s">
        <v>22</v>
      </c>
      <c r="G75" s="68"/>
      <c r="H75" s="68"/>
      <c r="I75" s="68">
        <f t="shared" si="1"/>
        <v>0</v>
      </c>
      <c r="J75" s="77"/>
      <c r="K75" s="70"/>
    </row>
    <row r="76" spans="1:12" s="30" customFormat="1" ht="39" customHeight="1" x14ac:dyDescent="0.4">
      <c r="A76" s="66">
        <v>74</v>
      </c>
      <c r="B76" s="67" t="s">
        <v>97</v>
      </c>
      <c r="C76" s="67"/>
      <c r="D76" s="67">
        <v>109</v>
      </c>
      <c r="E76" s="67">
        <v>1</v>
      </c>
      <c r="F76" s="67" t="s">
        <v>22</v>
      </c>
      <c r="G76" s="68"/>
      <c r="H76" s="68"/>
      <c r="I76" s="68">
        <f t="shared" si="1"/>
        <v>0</v>
      </c>
      <c r="J76" s="77"/>
      <c r="K76" s="70"/>
    </row>
    <row r="77" spans="1:12" s="30" customFormat="1" ht="39" customHeight="1" x14ac:dyDescent="0.4">
      <c r="A77" s="66">
        <v>75</v>
      </c>
      <c r="B77" s="67" t="s">
        <v>97</v>
      </c>
      <c r="C77" s="67"/>
      <c r="D77" s="67">
        <v>142</v>
      </c>
      <c r="E77" s="67">
        <v>1</v>
      </c>
      <c r="F77" s="67" t="s">
        <v>22</v>
      </c>
      <c r="G77" s="68"/>
      <c r="H77" s="68"/>
      <c r="I77" s="68">
        <f t="shared" si="1"/>
        <v>0</v>
      </c>
      <c r="J77" s="77"/>
      <c r="K77" s="70"/>
    </row>
    <row r="78" spans="1:12" s="30" customFormat="1" ht="39" customHeight="1" x14ac:dyDescent="0.4">
      <c r="A78" s="66">
        <v>76</v>
      </c>
      <c r="B78" s="67" t="s">
        <v>97</v>
      </c>
      <c r="C78" s="67"/>
      <c r="D78" s="67">
        <v>83</v>
      </c>
      <c r="E78" s="67">
        <v>1</v>
      </c>
      <c r="F78" s="67" t="s">
        <v>22</v>
      </c>
      <c r="G78" s="68"/>
      <c r="H78" s="68"/>
      <c r="I78" s="68">
        <f t="shared" si="1"/>
        <v>0</v>
      </c>
      <c r="J78" s="77"/>
      <c r="K78" s="70"/>
    </row>
    <row r="79" spans="1:12" ht="19.5" customHeight="1" thickBot="1" x14ac:dyDescent="0.3">
      <c r="A79" s="18"/>
      <c r="B79" s="3"/>
      <c r="C79" s="3"/>
      <c r="D79" s="3"/>
      <c r="E79" s="3"/>
      <c r="F79" s="3"/>
      <c r="G79" s="19"/>
      <c r="H79" s="19"/>
      <c r="I79" s="17">
        <f t="shared" si="1"/>
        <v>0</v>
      </c>
      <c r="J79" s="20"/>
      <c r="K79" s="21"/>
    </row>
    <row r="80" spans="1:12" ht="36.75" customHeight="1" thickBot="1" x14ac:dyDescent="0.3">
      <c r="A80" s="111" t="s">
        <v>67</v>
      </c>
      <c r="B80" s="112"/>
      <c r="C80" s="112"/>
      <c r="D80" s="112"/>
      <c r="E80" s="112"/>
      <c r="F80" s="113"/>
      <c r="G80" s="22">
        <f>SUM(G5:G79)</f>
        <v>3420000</v>
      </c>
      <c r="H80" s="22">
        <f t="shared" ref="H80:I80" si="2">SUM(H5:H79)</f>
        <v>1505000</v>
      </c>
      <c r="I80" s="22">
        <f t="shared" si="2"/>
        <v>1915000</v>
      </c>
      <c r="J80" s="23"/>
      <c r="K80" s="2"/>
    </row>
    <row r="81" spans="1:11" ht="36.75" customHeight="1" x14ac:dyDescent="0.25">
      <c r="A81" s="78"/>
      <c r="B81" s="78"/>
      <c r="C81" s="78"/>
      <c r="D81" s="78"/>
      <c r="E81" s="78"/>
      <c r="F81" s="78"/>
      <c r="G81" s="79"/>
      <c r="H81" s="84"/>
      <c r="I81" s="79"/>
      <c r="J81" s="80"/>
      <c r="K81" s="81"/>
    </row>
    <row r="82" spans="1:11" ht="36.75" customHeight="1" x14ac:dyDescent="0.25">
      <c r="A82" s="78"/>
      <c r="B82" s="78"/>
      <c r="C82" s="78"/>
      <c r="D82" s="78"/>
      <c r="E82" s="78"/>
      <c r="F82" s="78"/>
      <c r="G82" s="79"/>
      <c r="H82" s="84"/>
      <c r="I82" s="79"/>
      <c r="J82" s="80"/>
      <c r="K82" s="81"/>
    </row>
    <row r="83" spans="1:11" ht="36.75" customHeight="1" x14ac:dyDescent="0.25">
      <c r="A83" s="78"/>
      <c r="B83" s="78"/>
      <c r="C83" s="78"/>
      <c r="D83" s="78"/>
      <c r="E83" s="78"/>
      <c r="F83" s="78"/>
      <c r="G83" s="79"/>
      <c r="H83" s="84"/>
      <c r="I83" s="79"/>
      <c r="J83" s="80"/>
      <c r="K83" s="81"/>
    </row>
    <row r="84" spans="1:11" ht="36.75" customHeight="1" x14ac:dyDescent="0.25">
      <c r="A84" s="78"/>
      <c r="B84" s="78"/>
      <c r="C84" s="78"/>
      <c r="D84" s="78"/>
      <c r="E84" s="78"/>
      <c r="F84" s="78"/>
      <c r="G84" s="79"/>
      <c r="H84" s="84"/>
      <c r="I84" s="79"/>
      <c r="J84" s="80"/>
      <c r="K84" s="81"/>
    </row>
    <row r="85" spans="1:11" ht="36.75" customHeight="1" x14ac:dyDescent="0.25">
      <c r="A85" s="78"/>
      <c r="B85" s="78"/>
      <c r="C85" s="78"/>
      <c r="D85" s="78"/>
      <c r="E85" s="78"/>
      <c r="F85" s="78"/>
      <c r="G85" s="79"/>
      <c r="H85" s="84"/>
      <c r="I85" s="79"/>
      <c r="J85" s="80"/>
      <c r="K85" s="81"/>
    </row>
    <row r="86" spans="1:11" ht="36.75" customHeight="1" x14ac:dyDescent="0.25">
      <c r="A86" s="78"/>
      <c r="B86" s="78"/>
      <c r="C86" s="78"/>
      <c r="D86" s="78"/>
      <c r="E86" s="78"/>
      <c r="F86" s="78"/>
      <c r="G86" s="79"/>
      <c r="H86" s="84"/>
      <c r="I86" s="79"/>
      <c r="J86" s="80"/>
      <c r="K86" s="81"/>
    </row>
    <row r="87" spans="1:11" ht="32.25" customHeight="1" x14ac:dyDescent="0.25">
      <c r="B87" s="59" t="s">
        <v>156</v>
      </c>
      <c r="H87" s="58">
        <f>SUBTOTAL(9,H9:H78)</f>
        <v>1505000</v>
      </c>
    </row>
    <row r="88" spans="1:11" ht="26.25" customHeight="1" x14ac:dyDescent="0.3">
      <c r="B88" s="27" t="s">
        <v>69</v>
      </c>
      <c r="C88" s="28">
        <f>40000*70</f>
        <v>2800000</v>
      </c>
      <c r="D88" s="110" t="s">
        <v>71</v>
      </c>
      <c r="E88" s="110"/>
      <c r="F88" s="110"/>
      <c r="G88" s="110"/>
      <c r="H88" s="110"/>
      <c r="I88" s="110"/>
      <c r="J88" s="29"/>
      <c r="K88" s="28">
        <f>420000/12</f>
        <v>35000</v>
      </c>
    </row>
    <row r="89" spans="1:11" ht="26.25" customHeight="1" x14ac:dyDescent="0.3">
      <c r="B89" s="27" t="s">
        <v>70</v>
      </c>
      <c r="C89" s="28">
        <f>50000*70</f>
        <v>3500000</v>
      </c>
      <c r="D89" s="110" t="s">
        <v>72</v>
      </c>
      <c r="E89" s="110"/>
      <c r="F89" s="110"/>
      <c r="G89" s="110"/>
      <c r="H89" s="110"/>
      <c r="I89" s="110"/>
      <c r="J89" s="29"/>
      <c r="K89" s="28">
        <f>3500000*15/100/12</f>
        <v>43750</v>
      </c>
    </row>
    <row r="90" spans="1:11" ht="26.25" customHeight="1" x14ac:dyDescent="0.3">
      <c r="B90" s="27" t="s">
        <v>73</v>
      </c>
      <c r="C90" s="28">
        <f>70*60000</f>
        <v>4200000</v>
      </c>
      <c r="D90" s="110" t="s">
        <v>74</v>
      </c>
      <c r="E90" s="110"/>
      <c r="F90" s="110"/>
      <c r="G90" s="110"/>
      <c r="H90" s="110"/>
      <c r="I90" s="110"/>
      <c r="J90" s="29"/>
      <c r="K90" s="28">
        <f>4200000*15/100/12</f>
        <v>52500</v>
      </c>
    </row>
  </sheetData>
  <autoFilter ref="A2:K90"/>
  <mergeCells count="5">
    <mergeCell ref="A1:K1"/>
    <mergeCell ref="D90:I90"/>
    <mergeCell ref="A80:F80"/>
    <mergeCell ref="D88:I88"/>
    <mergeCell ref="D89:I89"/>
  </mergeCells>
  <printOptions horizontalCentered="1" verticalCentered="1"/>
  <pageMargins left="0" right="0" top="0" bottom="0" header="0" footer="0"/>
  <pageSetup paperSize="9" scale="34" fitToHeight="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pageSetUpPr fitToPage="1"/>
  </sheetPr>
  <dimension ref="A1:O76"/>
  <sheetViews>
    <sheetView rightToLeft="1" tabSelected="1" zoomScale="40" zoomScaleNormal="40" workbookViewId="0">
      <pane xSplit="2" ySplit="2" topLeftCell="C33" activePane="bottomRight" state="frozen"/>
      <selection pane="topRight" activeCell="C1" sqref="C1"/>
      <selection pane="bottomLeft" activeCell="A3" sqref="A3"/>
      <selection pane="bottomRight" activeCell="L5" sqref="L5:L72"/>
    </sheetView>
  </sheetViews>
  <sheetFormatPr defaultRowHeight="15.75" x14ac:dyDescent="0.25"/>
  <cols>
    <col min="1" max="1" width="7.28515625" style="1" bestFit="1" customWidth="1"/>
    <col min="2" max="2" width="49.140625" bestFit="1" customWidth="1"/>
    <col min="3" max="3" width="27.28515625" bestFit="1" customWidth="1"/>
    <col min="4" max="4" width="22" bestFit="1" customWidth="1"/>
    <col min="5" max="5" width="21.28515625" bestFit="1" customWidth="1"/>
    <col min="6" max="6" width="28.42578125" bestFit="1" customWidth="1"/>
    <col min="7" max="7" width="28.7109375" bestFit="1" customWidth="1"/>
    <col min="8" max="8" width="32.7109375" bestFit="1" customWidth="1"/>
    <col min="9" max="9" width="30.85546875" bestFit="1" customWidth="1"/>
    <col min="10" max="10" width="33.7109375" bestFit="1" customWidth="1"/>
    <col min="11" max="11" width="39.42578125" bestFit="1" customWidth="1"/>
    <col min="12" max="12" width="32.28515625" style="4" bestFit="1" customWidth="1"/>
    <col min="13" max="13" width="32.28515625" bestFit="1" customWidth="1"/>
    <col min="14" max="14" width="41.5703125" style="5" bestFit="1" customWidth="1"/>
    <col min="15" max="15" width="55.42578125" bestFit="1" customWidth="1"/>
  </cols>
  <sheetData>
    <row r="1" spans="1:15" s="6" customFormat="1" ht="60" customHeight="1" thickBot="1" x14ac:dyDescent="0.45">
      <c r="A1" s="114" t="s">
        <v>98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5"/>
      <c r="O1" s="30"/>
    </row>
    <row r="2" spans="1:15" s="6" customFormat="1" ht="60" customHeight="1" thickBot="1" x14ac:dyDescent="0.45">
      <c r="A2" s="31" t="s">
        <v>5</v>
      </c>
      <c r="B2" s="32" t="s">
        <v>0</v>
      </c>
      <c r="C2" s="32" t="s">
        <v>2</v>
      </c>
      <c r="D2" s="32" t="s">
        <v>3</v>
      </c>
      <c r="E2" s="32" t="s">
        <v>4</v>
      </c>
      <c r="F2" s="32" t="s">
        <v>99</v>
      </c>
      <c r="G2" s="32" t="s">
        <v>100</v>
      </c>
      <c r="H2" s="32" t="s">
        <v>101</v>
      </c>
      <c r="I2" s="32" t="s">
        <v>104</v>
      </c>
      <c r="J2" s="32" t="s">
        <v>103</v>
      </c>
      <c r="K2" s="32" t="s">
        <v>102</v>
      </c>
      <c r="L2" s="32" t="s">
        <v>81</v>
      </c>
      <c r="M2" s="33" t="s">
        <v>80</v>
      </c>
      <c r="N2" s="34" t="s">
        <v>109</v>
      </c>
      <c r="O2" s="35" t="s">
        <v>82</v>
      </c>
    </row>
    <row r="3" spans="1:15" s="6" customFormat="1" ht="60" hidden="1" customHeight="1" x14ac:dyDescent="0.4">
      <c r="A3" s="43">
        <v>1</v>
      </c>
      <c r="B3" s="44" t="s">
        <v>9</v>
      </c>
      <c r="C3" s="44">
        <v>194</v>
      </c>
      <c r="D3" s="44">
        <v>7</v>
      </c>
      <c r="E3" s="44" t="s">
        <v>10</v>
      </c>
      <c r="F3" s="45">
        <v>3000</v>
      </c>
      <c r="G3" s="45">
        <v>3700</v>
      </c>
      <c r="H3" s="45">
        <v>11000</v>
      </c>
      <c r="I3" s="45">
        <v>4500</v>
      </c>
      <c r="J3" s="45">
        <v>15000</v>
      </c>
      <c r="K3" s="45">
        <f>SUM(F3:J3)</f>
        <v>37200</v>
      </c>
      <c r="L3" s="45">
        <f>3000</f>
        <v>3000</v>
      </c>
      <c r="M3" s="45">
        <f>K3-L3</f>
        <v>34200</v>
      </c>
      <c r="N3" s="46"/>
      <c r="O3" s="30"/>
    </row>
    <row r="4" spans="1:15" s="6" customFormat="1" ht="60" hidden="1" customHeight="1" x14ac:dyDescent="0.4">
      <c r="A4" s="47">
        <v>2</v>
      </c>
      <c r="B4" s="48" t="s">
        <v>11</v>
      </c>
      <c r="C4" s="48">
        <v>143</v>
      </c>
      <c r="D4" s="48">
        <v>4</v>
      </c>
      <c r="E4" s="48" t="s">
        <v>10</v>
      </c>
      <c r="F4" s="49">
        <v>2000</v>
      </c>
      <c r="G4" s="49">
        <v>3700</v>
      </c>
      <c r="H4" s="49">
        <v>11000</v>
      </c>
      <c r="I4" s="49">
        <v>4500</v>
      </c>
      <c r="J4" s="49">
        <v>15000</v>
      </c>
      <c r="K4" s="49">
        <f>SUM(F4:J4)</f>
        <v>36200</v>
      </c>
      <c r="L4" s="49"/>
      <c r="M4" s="49">
        <f>K4-L4</f>
        <v>36200</v>
      </c>
      <c r="N4" s="50"/>
      <c r="O4" s="30"/>
    </row>
    <row r="5" spans="1:15" s="6" customFormat="1" ht="60" customHeight="1" x14ac:dyDescent="0.4">
      <c r="A5" s="119">
        <v>3</v>
      </c>
      <c r="B5" s="120" t="s">
        <v>13</v>
      </c>
      <c r="C5" s="120">
        <v>242</v>
      </c>
      <c r="D5" s="120">
        <v>8</v>
      </c>
      <c r="E5" s="120" t="s">
        <v>10</v>
      </c>
      <c r="F5" s="121">
        <v>3000</v>
      </c>
      <c r="G5" s="121">
        <v>5500</v>
      </c>
      <c r="H5" s="121">
        <v>11000</v>
      </c>
      <c r="I5" s="121">
        <v>3500</v>
      </c>
      <c r="J5" s="121">
        <v>15000</v>
      </c>
      <c r="K5" s="121">
        <f t="shared" ref="K5:K68" si="0">SUM(F5:J5)</f>
        <v>38000</v>
      </c>
      <c r="L5" s="121">
        <f>11000+5500</f>
        <v>16500</v>
      </c>
      <c r="M5" s="121">
        <f t="shared" ref="M5:M68" si="1">K5-L5</f>
        <v>21500</v>
      </c>
      <c r="N5" s="123" t="s">
        <v>141</v>
      </c>
      <c r="O5" s="30"/>
    </row>
    <row r="6" spans="1:15" s="6" customFormat="1" ht="60" hidden="1" customHeight="1" x14ac:dyDescent="0.4">
      <c r="A6" s="47">
        <v>4</v>
      </c>
      <c r="B6" s="48" t="s">
        <v>14</v>
      </c>
      <c r="C6" s="48">
        <v>194</v>
      </c>
      <c r="D6" s="48">
        <v>3</v>
      </c>
      <c r="E6" s="48" t="s">
        <v>10</v>
      </c>
      <c r="F6" s="49">
        <v>3000</v>
      </c>
      <c r="G6" s="49">
        <v>3700</v>
      </c>
      <c r="H6" s="49">
        <v>11000</v>
      </c>
      <c r="I6" s="49">
        <v>4500</v>
      </c>
      <c r="J6" s="49">
        <v>15000</v>
      </c>
      <c r="K6" s="49">
        <f t="shared" si="0"/>
        <v>37200</v>
      </c>
      <c r="L6" s="49"/>
      <c r="M6" s="49">
        <f t="shared" si="1"/>
        <v>37200</v>
      </c>
      <c r="N6" s="50"/>
      <c r="O6" s="30"/>
    </row>
    <row r="7" spans="1:15" s="7" customFormat="1" ht="60" customHeight="1" x14ac:dyDescent="0.4">
      <c r="A7" s="119">
        <v>5</v>
      </c>
      <c r="B7" s="120" t="s">
        <v>15</v>
      </c>
      <c r="C7" s="120">
        <v>143</v>
      </c>
      <c r="D7" s="120">
        <v>6</v>
      </c>
      <c r="E7" s="120" t="s">
        <v>10</v>
      </c>
      <c r="F7" s="121"/>
      <c r="G7" s="121">
        <v>3700</v>
      </c>
      <c r="H7" s="121">
        <v>11000</v>
      </c>
      <c r="I7" s="121">
        <v>3500</v>
      </c>
      <c r="J7" s="121">
        <v>15000</v>
      </c>
      <c r="K7" s="121">
        <f t="shared" si="0"/>
        <v>33200</v>
      </c>
      <c r="L7" s="121">
        <f>11000+15000</f>
        <v>26000</v>
      </c>
      <c r="M7" s="121">
        <f t="shared" si="1"/>
        <v>7200</v>
      </c>
      <c r="N7" s="123" t="s">
        <v>134</v>
      </c>
      <c r="O7" s="42" t="s">
        <v>105</v>
      </c>
    </row>
    <row r="8" spans="1:15" s="6" customFormat="1" ht="60" hidden="1" customHeight="1" x14ac:dyDescent="0.4">
      <c r="A8" s="125">
        <v>6</v>
      </c>
      <c r="B8" s="126" t="s">
        <v>16</v>
      </c>
      <c r="C8" s="126">
        <v>143</v>
      </c>
      <c r="D8" s="126">
        <v>10</v>
      </c>
      <c r="E8" s="126" t="s">
        <v>10</v>
      </c>
      <c r="F8" s="127">
        <v>2000</v>
      </c>
      <c r="G8" s="127">
        <v>3700</v>
      </c>
      <c r="H8" s="127">
        <v>11000</v>
      </c>
      <c r="I8" s="127">
        <v>3500</v>
      </c>
      <c r="J8" s="127">
        <v>15000</v>
      </c>
      <c r="K8" s="127">
        <f t="shared" si="0"/>
        <v>35200</v>
      </c>
      <c r="L8" s="127">
        <v>0</v>
      </c>
      <c r="M8" s="127">
        <f t="shared" si="1"/>
        <v>35200</v>
      </c>
      <c r="N8" s="128" t="s">
        <v>120</v>
      </c>
      <c r="O8" s="30" t="s">
        <v>121</v>
      </c>
    </row>
    <row r="9" spans="1:15" s="6" customFormat="1" ht="60" customHeight="1" x14ac:dyDescent="0.4">
      <c r="A9" s="119">
        <v>7</v>
      </c>
      <c r="B9" s="120" t="s">
        <v>16</v>
      </c>
      <c r="C9" s="120">
        <v>194</v>
      </c>
      <c r="D9" s="120">
        <v>11</v>
      </c>
      <c r="E9" s="120" t="s">
        <v>10</v>
      </c>
      <c r="F9" s="121">
        <v>3000</v>
      </c>
      <c r="G9" s="121">
        <v>3700</v>
      </c>
      <c r="H9" s="121">
        <v>11000</v>
      </c>
      <c r="I9" s="121">
        <v>3500</v>
      </c>
      <c r="J9" s="121">
        <v>15000</v>
      </c>
      <c r="K9" s="121">
        <f t="shared" si="0"/>
        <v>36200</v>
      </c>
      <c r="L9" s="121">
        <f>20000</f>
        <v>20000</v>
      </c>
      <c r="M9" s="121">
        <f t="shared" si="1"/>
        <v>16200</v>
      </c>
      <c r="N9" s="123" t="s">
        <v>120</v>
      </c>
      <c r="O9" s="30"/>
    </row>
    <row r="10" spans="1:15" s="6" customFormat="1" ht="60" hidden="1" customHeight="1" x14ac:dyDescent="0.4">
      <c r="A10" s="47">
        <v>8</v>
      </c>
      <c r="B10" s="48" t="s">
        <v>17</v>
      </c>
      <c r="C10" s="48">
        <v>184</v>
      </c>
      <c r="D10" s="48">
        <v>6</v>
      </c>
      <c r="E10" s="48" t="s">
        <v>10</v>
      </c>
      <c r="F10" s="49">
        <v>3000</v>
      </c>
      <c r="G10" s="49">
        <v>5500</v>
      </c>
      <c r="H10" s="49">
        <v>11000</v>
      </c>
      <c r="I10" s="49">
        <v>4500</v>
      </c>
      <c r="J10" s="49">
        <v>15000</v>
      </c>
      <c r="K10" s="49">
        <f t="shared" si="0"/>
        <v>39000</v>
      </c>
      <c r="L10" s="49">
        <v>24000</v>
      </c>
      <c r="M10" s="49">
        <f t="shared" si="1"/>
        <v>15000</v>
      </c>
      <c r="N10" s="50"/>
      <c r="O10" s="30"/>
    </row>
    <row r="11" spans="1:15" s="6" customFormat="1" ht="60" hidden="1" customHeight="1" x14ac:dyDescent="0.4">
      <c r="A11" s="47">
        <v>9</v>
      </c>
      <c r="B11" s="48" t="s">
        <v>18</v>
      </c>
      <c r="C11" s="48">
        <v>143</v>
      </c>
      <c r="D11" s="48">
        <v>3</v>
      </c>
      <c r="E11" s="48" t="s">
        <v>10</v>
      </c>
      <c r="F11" s="49">
        <v>2000</v>
      </c>
      <c r="G11" s="49">
        <v>3700</v>
      </c>
      <c r="H11" s="49">
        <v>11000</v>
      </c>
      <c r="I11" s="49">
        <v>4500</v>
      </c>
      <c r="J11" s="49">
        <v>15000</v>
      </c>
      <c r="K11" s="49">
        <f t="shared" si="0"/>
        <v>36200</v>
      </c>
      <c r="L11" s="49">
        <v>21200</v>
      </c>
      <c r="M11" s="49">
        <f t="shared" si="1"/>
        <v>15000</v>
      </c>
      <c r="N11" s="50"/>
      <c r="O11" s="30"/>
    </row>
    <row r="12" spans="1:15" s="6" customFormat="1" ht="60" hidden="1" customHeight="1" x14ac:dyDescent="0.4">
      <c r="A12" s="47">
        <v>10</v>
      </c>
      <c r="B12" s="48" t="s">
        <v>19</v>
      </c>
      <c r="C12" s="48">
        <v>242</v>
      </c>
      <c r="D12" s="48">
        <v>5</v>
      </c>
      <c r="E12" s="48" t="s">
        <v>10</v>
      </c>
      <c r="F12" s="49">
        <v>3000</v>
      </c>
      <c r="G12" s="49">
        <v>5500</v>
      </c>
      <c r="H12" s="49">
        <v>11000</v>
      </c>
      <c r="I12" s="49">
        <v>4500</v>
      </c>
      <c r="J12" s="49">
        <v>15000</v>
      </c>
      <c r="K12" s="49">
        <f t="shared" si="0"/>
        <v>39000</v>
      </c>
      <c r="L12" s="49"/>
      <c r="M12" s="49">
        <f t="shared" si="1"/>
        <v>39000</v>
      </c>
      <c r="N12" s="50"/>
      <c r="O12" s="30"/>
    </row>
    <row r="13" spans="1:15" s="6" customFormat="1" ht="60" hidden="1" customHeight="1" x14ac:dyDescent="0.4">
      <c r="A13" s="47">
        <v>11</v>
      </c>
      <c r="B13" s="48" t="s">
        <v>19</v>
      </c>
      <c r="C13" s="48">
        <v>119</v>
      </c>
      <c r="D13" s="48">
        <v>6</v>
      </c>
      <c r="E13" s="48" t="s">
        <v>10</v>
      </c>
      <c r="F13" s="49">
        <v>2000</v>
      </c>
      <c r="G13" s="49">
        <v>3700</v>
      </c>
      <c r="H13" s="49">
        <v>11000</v>
      </c>
      <c r="I13" s="49">
        <v>4500</v>
      </c>
      <c r="J13" s="49">
        <v>15000</v>
      </c>
      <c r="K13" s="49">
        <f t="shared" si="0"/>
        <v>36200</v>
      </c>
      <c r="L13" s="49"/>
      <c r="M13" s="49">
        <f t="shared" si="1"/>
        <v>36200</v>
      </c>
      <c r="N13" s="50"/>
      <c r="O13" s="30"/>
    </row>
    <row r="14" spans="1:15" s="6" customFormat="1" ht="60" customHeight="1" x14ac:dyDescent="0.4">
      <c r="A14" s="119">
        <v>12</v>
      </c>
      <c r="B14" s="120" t="s">
        <v>20</v>
      </c>
      <c r="C14" s="120">
        <v>242</v>
      </c>
      <c r="D14" s="120">
        <v>6</v>
      </c>
      <c r="E14" s="120" t="s">
        <v>10</v>
      </c>
      <c r="F14" s="121">
        <v>3000</v>
      </c>
      <c r="G14" s="121">
        <v>5500</v>
      </c>
      <c r="H14" s="121">
        <v>11000</v>
      </c>
      <c r="I14" s="121">
        <v>4500</v>
      </c>
      <c r="J14" s="121">
        <v>15000</v>
      </c>
      <c r="K14" s="121">
        <f t="shared" si="0"/>
        <v>39000</v>
      </c>
      <c r="L14" s="121">
        <v>11000</v>
      </c>
      <c r="M14" s="121">
        <f t="shared" si="1"/>
        <v>28000</v>
      </c>
      <c r="N14" s="123" t="s">
        <v>125</v>
      </c>
      <c r="O14" s="30"/>
    </row>
    <row r="15" spans="1:15" s="6" customFormat="1" ht="60" hidden="1" customHeight="1" x14ac:dyDescent="0.4">
      <c r="A15" s="47">
        <v>13</v>
      </c>
      <c r="B15" s="48" t="s">
        <v>23</v>
      </c>
      <c r="C15" s="48">
        <v>143</v>
      </c>
      <c r="D15" s="48">
        <v>5</v>
      </c>
      <c r="E15" s="48" t="s">
        <v>10</v>
      </c>
      <c r="F15" s="49">
        <v>2000</v>
      </c>
      <c r="G15" s="49">
        <v>3700</v>
      </c>
      <c r="H15" s="49">
        <v>11000</v>
      </c>
      <c r="I15" s="49">
        <v>3500</v>
      </c>
      <c r="J15" s="49">
        <v>15000</v>
      </c>
      <c r="K15" s="49">
        <f t="shared" si="0"/>
        <v>35200</v>
      </c>
      <c r="L15" s="49">
        <f>3500+3700+5000</f>
        <v>12200</v>
      </c>
      <c r="M15" s="49">
        <f t="shared" si="1"/>
        <v>23000</v>
      </c>
      <c r="N15" s="50" t="s">
        <v>158</v>
      </c>
      <c r="O15" s="30"/>
    </row>
    <row r="16" spans="1:15" s="6" customFormat="1" ht="60" hidden="1" customHeight="1" x14ac:dyDescent="0.4">
      <c r="A16" s="47">
        <v>14</v>
      </c>
      <c r="B16" s="48" t="s">
        <v>24</v>
      </c>
      <c r="C16" s="48">
        <v>119</v>
      </c>
      <c r="D16" s="48">
        <v>2</v>
      </c>
      <c r="E16" s="48" t="s">
        <v>10</v>
      </c>
      <c r="F16" s="49">
        <v>2000</v>
      </c>
      <c r="G16" s="49">
        <v>3700</v>
      </c>
      <c r="H16" s="49">
        <v>11000</v>
      </c>
      <c r="I16" s="49">
        <v>3500</v>
      </c>
      <c r="J16" s="49">
        <v>15000</v>
      </c>
      <c r="K16" s="49">
        <f t="shared" si="0"/>
        <v>35200</v>
      </c>
      <c r="L16" s="49">
        <f>3500+3700+11000</f>
        <v>18200</v>
      </c>
      <c r="M16" s="49">
        <f>K16-L16</f>
        <v>17000</v>
      </c>
      <c r="N16" s="50" t="s">
        <v>119</v>
      </c>
      <c r="O16" s="30"/>
    </row>
    <row r="17" spans="1:15" s="6" customFormat="1" ht="60" hidden="1" customHeight="1" x14ac:dyDescent="0.4">
      <c r="A17" s="47">
        <v>15</v>
      </c>
      <c r="B17" s="48" t="s">
        <v>25</v>
      </c>
      <c r="C17" s="48">
        <v>119</v>
      </c>
      <c r="D17" s="48">
        <v>4</v>
      </c>
      <c r="E17" s="48" t="s">
        <v>10</v>
      </c>
      <c r="F17" s="49">
        <v>2000</v>
      </c>
      <c r="G17" s="49">
        <v>3700</v>
      </c>
      <c r="H17" s="49">
        <v>11000</v>
      </c>
      <c r="I17" s="49">
        <v>4500</v>
      </c>
      <c r="J17" s="49">
        <v>15000</v>
      </c>
      <c r="K17" s="49">
        <f t="shared" si="0"/>
        <v>36200</v>
      </c>
      <c r="L17" s="49"/>
      <c r="M17" s="49">
        <f t="shared" si="1"/>
        <v>36200</v>
      </c>
      <c r="N17" s="50"/>
      <c r="O17" s="30"/>
    </row>
    <row r="18" spans="1:15" s="7" customFormat="1" ht="60" customHeight="1" x14ac:dyDescent="0.4">
      <c r="A18" s="119">
        <v>16</v>
      </c>
      <c r="B18" s="120" t="s">
        <v>26</v>
      </c>
      <c r="C18" s="120">
        <v>185</v>
      </c>
      <c r="D18" s="120">
        <v>7</v>
      </c>
      <c r="E18" s="120" t="s">
        <v>10</v>
      </c>
      <c r="F18" s="121">
        <v>3000</v>
      </c>
      <c r="G18" s="121">
        <v>5500</v>
      </c>
      <c r="H18" s="121">
        <v>11000</v>
      </c>
      <c r="I18" s="121">
        <v>3500</v>
      </c>
      <c r="J18" s="121">
        <v>15000</v>
      </c>
      <c r="K18" s="121">
        <f t="shared" si="0"/>
        <v>38000</v>
      </c>
      <c r="L18" s="121">
        <f>17000</f>
        <v>17000</v>
      </c>
      <c r="M18" s="121">
        <f t="shared" si="1"/>
        <v>21000</v>
      </c>
      <c r="N18" s="122" t="s">
        <v>111</v>
      </c>
      <c r="O18" s="42" t="s">
        <v>106</v>
      </c>
    </row>
    <row r="19" spans="1:15" s="6" customFormat="1" ht="60" hidden="1" customHeight="1" x14ac:dyDescent="0.4">
      <c r="A19" s="47">
        <v>17</v>
      </c>
      <c r="B19" s="48" t="s">
        <v>27</v>
      </c>
      <c r="C19" s="48">
        <v>185</v>
      </c>
      <c r="D19" s="48">
        <v>8</v>
      </c>
      <c r="E19" s="48" t="s">
        <v>10</v>
      </c>
      <c r="F19" s="49">
        <v>3000</v>
      </c>
      <c r="G19" s="49">
        <v>5500</v>
      </c>
      <c r="H19" s="49">
        <v>11000</v>
      </c>
      <c r="I19" s="49">
        <v>4500</v>
      </c>
      <c r="J19" s="49">
        <v>15000</v>
      </c>
      <c r="K19" s="49">
        <f t="shared" si="0"/>
        <v>39000</v>
      </c>
      <c r="L19" s="49"/>
      <c r="M19" s="49">
        <f t="shared" si="1"/>
        <v>39000</v>
      </c>
      <c r="N19" s="50"/>
      <c r="O19" s="30"/>
    </row>
    <row r="20" spans="1:15" s="6" customFormat="1" ht="60" hidden="1" customHeight="1" x14ac:dyDescent="0.4">
      <c r="A20" s="47">
        <v>18</v>
      </c>
      <c r="B20" s="48" t="s">
        <v>28</v>
      </c>
      <c r="C20" s="48">
        <v>242</v>
      </c>
      <c r="D20" s="48">
        <v>10</v>
      </c>
      <c r="E20" s="48" t="s">
        <v>10</v>
      </c>
      <c r="F20" s="49">
        <v>3000</v>
      </c>
      <c r="G20" s="49">
        <v>5500</v>
      </c>
      <c r="H20" s="49">
        <v>11000</v>
      </c>
      <c r="I20" s="49">
        <v>4500</v>
      </c>
      <c r="J20" s="49">
        <v>15000</v>
      </c>
      <c r="K20" s="49">
        <f t="shared" si="0"/>
        <v>39000</v>
      </c>
      <c r="L20" s="49">
        <v>24000</v>
      </c>
      <c r="M20" s="49">
        <f t="shared" si="1"/>
        <v>15000</v>
      </c>
      <c r="N20" s="50"/>
      <c r="O20" s="30"/>
    </row>
    <row r="21" spans="1:15" s="6" customFormat="1" ht="60" hidden="1" customHeight="1" x14ac:dyDescent="0.4">
      <c r="A21" s="47">
        <v>19</v>
      </c>
      <c r="B21" s="48" t="s">
        <v>28</v>
      </c>
      <c r="C21" s="48">
        <v>184</v>
      </c>
      <c r="D21" s="48">
        <v>10</v>
      </c>
      <c r="E21" s="48" t="s">
        <v>10</v>
      </c>
      <c r="F21" s="49">
        <v>3000</v>
      </c>
      <c r="G21" s="49">
        <v>5500</v>
      </c>
      <c r="H21" s="49">
        <v>11000</v>
      </c>
      <c r="I21" s="49">
        <v>4500</v>
      </c>
      <c r="J21" s="49">
        <v>15000</v>
      </c>
      <c r="K21" s="49">
        <f t="shared" si="0"/>
        <v>39000</v>
      </c>
      <c r="L21" s="49">
        <v>24000</v>
      </c>
      <c r="M21" s="49">
        <f t="shared" si="1"/>
        <v>15000</v>
      </c>
      <c r="N21" s="50"/>
      <c r="O21" s="30"/>
    </row>
    <row r="22" spans="1:15" s="6" customFormat="1" ht="60" customHeight="1" x14ac:dyDescent="0.4">
      <c r="A22" s="119">
        <v>20</v>
      </c>
      <c r="B22" s="120" t="s">
        <v>29</v>
      </c>
      <c r="C22" s="120">
        <v>119</v>
      </c>
      <c r="D22" s="120">
        <v>3</v>
      </c>
      <c r="E22" s="120" t="s">
        <v>10</v>
      </c>
      <c r="F22" s="121"/>
      <c r="G22" s="121">
        <v>3700</v>
      </c>
      <c r="H22" s="121">
        <v>11000</v>
      </c>
      <c r="I22" s="121">
        <v>3500</v>
      </c>
      <c r="J22" s="121">
        <v>15000</v>
      </c>
      <c r="K22" s="121">
        <f t="shared" si="0"/>
        <v>33200</v>
      </c>
      <c r="L22" s="121">
        <f>11000+10000+5000</f>
        <v>26000</v>
      </c>
      <c r="M22" s="121">
        <f t="shared" si="1"/>
        <v>7200</v>
      </c>
      <c r="N22" s="123" t="s">
        <v>142</v>
      </c>
      <c r="O22" s="30"/>
    </row>
    <row r="23" spans="1:15" s="40" customFormat="1" ht="60" customHeight="1" x14ac:dyDescent="0.4">
      <c r="A23" s="119">
        <v>21</v>
      </c>
      <c r="B23" s="120" t="s">
        <v>30</v>
      </c>
      <c r="C23" s="120">
        <v>143</v>
      </c>
      <c r="D23" s="120">
        <v>11</v>
      </c>
      <c r="E23" s="120" t="s">
        <v>10</v>
      </c>
      <c r="F23" s="121">
        <v>2000</v>
      </c>
      <c r="G23" s="121">
        <v>3700</v>
      </c>
      <c r="H23" s="121">
        <v>11000</v>
      </c>
      <c r="I23" s="121">
        <v>3500</v>
      </c>
      <c r="J23" s="121">
        <v>15000</v>
      </c>
      <c r="K23" s="121">
        <f>SUM(F23:J23)</f>
        <v>35200</v>
      </c>
      <c r="L23" s="121">
        <f>7000+4000+15000</f>
        <v>26000</v>
      </c>
      <c r="M23" s="121">
        <f t="shared" si="1"/>
        <v>9200</v>
      </c>
      <c r="N23" s="123" t="s">
        <v>132</v>
      </c>
    </row>
    <row r="24" spans="1:15" s="7" customFormat="1" ht="60" customHeight="1" x14ac:dyDescent="0.4">
      <c r="A24" s="119">
        <v>22</v>
      </c>
      <c r="B24" s="120" t="s">
        <v>31</v>
      </c>
      <c r="C24" s="120">
        <v>119</v>
      </c>
      <c r="D24" s="120">
        <v>10</v>
      </c>
      <c r="E24" s="120" t="s">
        <v>10</v>
      </c>
      <c r="F24" s="121">
        <v>2000</v>
      </c>
      <c r="G24" s="121">
        <v>3700</v>
      </c>
      <c r="H24" s="121">
        <v>11000</v>
      </c>
      <c r="I24" s="121">
        <v>4500</v>
      </c>
      <c r="J24" s="121">
        <v>15000</v>
      </c>
      <c r="K24" s="121">
        <f t="shared" si="0"/>
        <v>36200</v>
      </c>
      <c r="L24" s="121">
        <v>11000</v>
      </c>
      <c r="M24" s="121">
        <f t="shared" si="1"/>
        <v>25200</v>
      </c>
      <c r="N24" s="123" t="s">
        <v>112</v>
      </c>
      <c r="O24" s="36"/>
    </row>
    <row r="25" spans="1:15" s="6" customFormat="1" ht="60" hidden="1" customHeight="1" x14ac:dyDescent="0.4">
      <c r="A25" s="47">
        <v>23</v>
      </c>
      <c r="B25" s="48" t="s">
        <v>31</v>
      </c>
      <c r="C25" s="48">
        <v>119</v>
      </c>
      <c r="D25" s="48">
        <v>11</v>
      </c>
      <c r="E25" s="48" t="s">
        <v>10</v>
      </c>
      <c r="F25" s="49">
        <v>2000</v>
      </c>
      <c r="G25" s="49">
        <v>3700</v>
      </c>
      <c r="H25" s="49">
        <v>11000</v>
      </c>
      <c r="I25" s="49">
        <v>4500</v>
      </c>
      <c r="J25" s="49">
        <v>15000</v>
      </c>
      <c r="K25" s="49">
        <f t="shared" si="0"/>
        <v>36200</v>
      </c>
      <c r="L25" s="49"/>
      <c r="M25" s="49">
        <f t="shared" si="1"/>
        <v>36200</v>
      </c>
      <c r="N25" s="50"/>
      <c r="O25" s="30"/>
    </row>
    <row r="26" spans="1:15" s="6" customFormat="1" ht="80.25" customHeight="1" x14ac:dyDescent="0.4">
      <c r="A26" s="119">
        <v>24</v>
      </c>
      <c r="B26" s="120" t="s">
        <v>32</v>
      </c>
      <c r="C26" s="120">
        <v>143</v>
      </c>
      <c r="D26" s="120">
        <v>7</v>
      </c>
      <c r="E26" s="120" t="s">
        <v>10</v>
      </c>
      <c r="F26" s="121">
        <v>2000</v>
      </c>
      <c r="G26" s="121">
        <v>3700</v>
      </c>
      <c r="H26" s="121">
        <v>11000</v>
      </c>
      <c r="I26" s="121">
        <v>4500</v>
      </c>
      <c r="J26" s="121">
        <v>15000</v>
      </c>
      <c r="K26" s="121">
        <f t="shared" si="0"/>
        <v>36200</v>
      </c>
      <c r="L26" s="121">
        <v>11000</v>
      </c>
      <c r="M26" s="121">
        <f t="shared" si="1"/>
        <v>25200</v>
      </c>
      <c r="N26" s="123" t="s">
        <v>170</v>
      </c>
      <c r="O26" s="30"/>
    </row>
    <row r="27" spans="1:15" s="6" customFormat="1" ht="60" hidden="1" customHeight="1" x14ac:dyDescent="0.4">
      <c r="A27" s="47">
        <v>25</v>
      </c>
      <c r="B27" s="48" t="s">
        <v>33</v>
      </c>
      <c r="C27" s="48">
        <v>143</v>
      </c>
      <c r="D27" s="48">
        <v>9</v>
      </c>
      <c r="E27" s="48" t="s">
        <v>10</v>
      </c>
      <c r="F27" s="49">
        <v>2000</v>
      </c>
      <c r="G27" s="49">
        <v>3700</v>
      </c>
      <c r="H27" s="49">
        <v>11000</v>
      </c>
      <c r="I27" s="49">
        <v>4500</v>
      </c>
      <c r="J27" s="49">
        <v>15000</v>
      </c>
      <c r="K27" s="49">
        <f t="shared" si="0"/>
        <v>36200</v>
      </c>
      <c r="L27" s="49"/>
      <c r="M27" s="49">
        <f t="shared" si="1"/>
        <v>36200</v>
      </c>
      <c r="N27" s="50" t="s">
        <v>106</v>
      </c>
      <c r="O27" s="30"/>
    </row>
    <row r="28" spans="1:15" s="41" customFormat="1" ht="60" hidden="1" customHeight="1" x14ac:dyDescent="0.4">
      <c r="A28" s="47">
        <v>26</v>
      </c>
      <c r="B28" s="48" t="s">
        <v>34</v>
      </c>
      <c r="C28" s="48">
        <v>143</v>
      </c>
      <c r="D28" s="48">
        <v>8</v>
      </c>
      <c r="E28" s="48" t="s">
        <v>10</v>
      </c>
      <c r="F28" s="49">
        <v>2000</v>
      </c>
      <c r="G28" s="49">
        <v>3700</v>
      </c>
      <c r="H28" s="49">
        <v>11000</v>
      </c>
      <c r="I28" s="49">
        <v>4500</v>
      </c>
      <c r="J28" s="49">
        <v>15000</v>
      </c>
      <c r="K28" s="49">
        <f t="shared" si="0"/>
        <v>36200</v>
      </c>
      <c r="L28" s="49">
        <v>21200</v>
      </c>
      <c r="M28" s="49">
        <f t="shared" si="1"/>
        <v>15000</v>
      </c>
      <c r="N28" s="50"/>
    </row>
    <row r="29" spans="1:15" s="6" customFormat="1" ht="60" customHeight="1" x14ac:dyDescent="0.4">
      <c r="A29" s="119">
        <v>27</v>
      </c>
      <c r="B29" s="120" t="s">
        <v>35</v>
      </c>
      <c r="C29" s="120">
        <v>153</v>
      </c>
      <c r="D29" s="120">
        <v>4</v>
      </c>
      <c r="E29" s="120" t="s">
        <v>10</v>
      </c>
      <c r="F29" s="121">
        <v>3000</v>
      </c>
      <c r="G29" s="121">
        <v>5500</v>
      </c>
      <c r="H29" s="121">
        <v>11000</v>
      </c>
      <c r="I29" s="121">
        <v>4500</v>
      </c>
      <c r="J29" s="121">
        <v>15000</v>
      </c>
      <c r="K29" s="121">
        <f t="shared" si="0"/>
        <v>39000</v>
      </c>
      <c r="L29" s="121">
        <v>16500</v>
      </c>
      <c r="M29" s="121">
        <f t="shared" si="1"/>
        <v>22500</v>
      </c>
      <c r="N29" s="123" t="s">
        <v>124</v>
      </c>
      <c r="O29" s="30"/>
    </row>
    <row r="30" spans="1:15" s="7" customFormat="1" ht="60" customHeight="1" x14ac:dyDescent="0.4">
      <c r="A30" s="119">
        <v>28</v>
      </c>
      <c r="B30" s="120" t="s">
        <v>36</v>
      </c>
      <c r="C30" s="120">
        <v>184</v>
      </c>
      <c r="D30" s="120">
        <v>9</v>
      </c>
      <c r="E30" s="120" t="s">
        <v>10</v>
      </c>
      <c r="F30" s="121">
        <v>3000</v>
      </c>
      <c r="G30" s="121">
        <v>5500</v>
      </c>
      <c r="H30" s="121">
        <v>11000</v>
      </c>
      <c r="I30" s="121">
        <v>4500</v>
      </c>
      <c r="J30" s="121">
        <v>15000</v>
      </c>
      <c r="K30" s="121">
        <f t="shared" si="0"/>
        <v>39000</v>
      </c>
      <c r="L30" s="121">
        <f>10600+5500</f>
        <v>16100</v>
      </c>
      <c r="M30" s="121">
        <f t="shared" si="1"/>
        <v>22900</v>
      </c>
      <c r="N30" s="123" t="s">
        <v>122</v>
      </c>
      <c r="O30" s="36" t="s">
        <v>123</v>
      </c>
    </row>
    <row r="31" spans="1:15" s="6" customFormat="1" ht="60" customHeight="1" x14ac:dyDescent="0.4">
      <c r="A31" s="119">
        <v>29</v>
      </c>
      <c r="B31" s="120" t="s">
        <v>37</v>
      </c>
      <c r="C31" s="120">
        <v>153</v>
      </c>
      <c r="D31" s="120">
        <v>5</v>
      </c>
      <c r="E31" s="120" t="s">
        <v>10</v>
      </c>
      <c r="F31" s="121">
        <v>3000</v>
      </c>
      <c r="G31" s="121"/>
      <c r="H31" s="121">
        <v>11000</v>
      </c>
      <c r="I31" s="121">
        <v>3500</v>
      </c>
      <c r="J31" s="121">
        <v>15000</v>
      </c>
      <c r="K31" s="121">
        <f t="shared" si="0"/>
        <v>32500</v>
      </c>
      <c r="L31" s="121">
        <f>2800+3500+4700</f>
        <v>11000</v>
      </c>
      <c r="M31" s="121">
        <f t="shared" si="1"/>
        <v>21500</v>
      </c>
      <c r="N31" s="123" t="s">
        <v>168</v>
      </c>
      <c r="O31" s="30"/>
    </row>
    <row r="32" spans="1:15" s="6" customFormat="1" ht="60" hidden="1" customHeight="1" x14ac:dyDescent="0.4">
      <c r="A32" s="47">
        <v>30</v>
      </c>
      <c r="B32" s="48" t="s">
        <v>38</v>
      </c>
      <c r="C32" s="48">
        <v>153</v>
      </c>
      <c r="D32" s="48">
        <v>6</v>
      </c>
      <c r="E32" s="48" t="s">
        <v>10</v>
      </c>
      <c r="F32" s="49">
        <v>3000</v>
      </c>
      <c r="G32" s="49">
        <v>5500</v>
      </c>
      <c r="H32" s="49">
        <v>11000</v>
      </c>
      <c r="I32" s="49">
        <v>3500</v>
      </c>
      <c r="J32" s="49">
        <v>15000</v>
      </c>
      <c r="K32" s="49">
        <f t="shared" si="0"/>
        <v>38000</v>
      </c>
      <c r="L32" s="49">
        <v>3500</v>
      </c>
      <c r="M32" s="49">
        <f t="shared" si="1"/>
        <v>34500</v>
      </c>
      <c r="N32" s="50"/>
      <c r="O32" s="30"/>
    </row>
    <row r="33" spans="1:15" s="6" customFormat="1" ht="60" customHeight="1" x14ac:dyDescent="0.4">
      <c r="A33" s="119">
        <v>31</v>
      </c>
      <c r="B33" s="120" t="s">
        <v>39</v>
      </c>
      <c r="C33" s="120">
        <v>143</v>
      </c>
      <c r="D33" s="120">
        <v>2</v>
      </c>
      <c r="E33" s="120" t="s">
        <v>10</v>
      </c>
      <c r="F33" s="121">
        <v>2000</v>
      </c>
      <c r="G33" s="121">
        <v>3700</v>
      </c>
      <c r="H33" s="121">
        <v>11000</v>
      </c>
      <c r="I33" s="121">
        <v>3500</v>
      </c>
      <c r="J33" s="121">
        <v>15000</v>
      </c>
      <c r="K33" s="121">
        <f t="shared" si="0"/>
        <v>35200</v>
      </c>
      <c r="L33" s="121">
        <f>11000</f>
        <v>11000</v>
      </c>
      <c r="M33" s="121">
        <f t="shared" si="1"/>
        <v>24200</v>
      </c>
      <c r="N33" s="123" t="s">
        <v>130</v>
      </c>
      <c r="O33" s="30"/>
    </row>
    <row r="34" spans="1:15" s="7" customFormat="1" ht="60" customHeight="1" x14ac:dyDescent="0.4">
      <c r="A34" s="119">
        <v>32</v>
      </c>
      <c r="B34" s="120" t="s">
        <v>40</v>
      </c>
      <c r="C34" s="120">
        <v>184</v>
      </c>
      <c r="D34" s="120">
        <v>7</v>
      </c>
      <c r="E34" s="120" t="s">
        <v>10</v>
      </c>
      <c r="F34" s="121">
        <v>3000</v>
      </c>
      <c r="G34" s="121">
        <v>5500</v>
      </c>
      <c r="H34" s="121">
        <v>11000</v>
      </c>
      <c r="I34" s="121">
        <v>4500</v>
      </c>
      <c r="J34" s="121">
        <v>15000</v>
      </c>
      <c r="K34" s="121">
        <f>SUM(F34:J34)</f>
        <v>39000</v>
      </c>
      <c r="L34" s="121">
        <f>5000+5000</f>
        <v>10000</v>
      </c>
      <c r="M34" s="121">
        <f t="shared" si="1"/>
        <v>29000</v>
      </c>
      <c r="N34" s="123" t="s">
        <v>133</v>
      </c>
      <c r="O34" s="36"/>
    </row>
    <row r="35" spans="1:15" s="6" customFormat="1" ht="60" customHeight="1" x14ac:dyDescent="0.4">
      <c r="A35" s="119">
        <v>33</v>
      </c>
      <c r="B35" s="120" t="s">
        <v>41</v>
      </c>
      <c r="C35" s="120">
        <v>119</v>
      </c>
      <c r="D35" s="120">
        <v>5</v>
      </c>
      <c r="E35" s="120" t="s">
        <v>10</v>
      </c>
      <c r="F35" s="121">
        <v>1100</v>
      </c>
      <c r="G35" s="121">
        <v>3700</v>
      </c>
      <c r="H35" s="121">
        <v>11000</v>
      </c>
      <c r="I35" s="121">
        <v>3500</v>
      </c>
      <c r="J35" s="121">
        <v>15000</v>
      </c>
      <c r="K35" s="121">
        <f t="shared" si="0"/>
        <v>34300</v>
      </c>
      <c r="L35" s="121">
        <f>5500+500</f>
        <v>6000</v>
      </c>
      <c r="M35" s="121">
        <f t="shared" si="1"/>
        <v>28300</v>
      </c>
      <c r="N35" s="123" t="s">
        <v>143</v>
      </c>
      <c r="O35" s="30"/>
    </row>
    <row r="36" spans="1:15" s="6" customFormat="1" ht="60" hidden="1" customHeight="1" x14ac:dyDescent="0.4">
      <c r="A36" s="47">
        <v>34</v>
      </c>
      <c r="B36" s="48" t="s">
        <v>42</v>
      </c>
      <c r="C36" s="48">
        <v>242</v>
      </c>
      <c r="D36" s="48">
        <v>7</v>
      </c>
      <c r="E36" s="48" t="s">
        <v>10</v>
      </c>
      <c r="F36" s="49">
        <v>3000</v>
      </c>
      <c r="G36" s="49">
        <v>5500</v>
      </c>
      <c r="H36" s="49">
        <v>11000</v>
      </c>
      <c r="I36" s="49">
        <v>4500</v>
      </c>
      <c r="J36" s="49">
        <v>15000</v>
      </c>
      <c r="K36" s="49">
        <f t="shared" si="0"/>
        <v>39000</v>
      </c>
      <c r="L36" s="49"/>
      <c r="M36" s="49">
        <f t="shared" si="1"/>
        <v>39000</v>
      </c>
      <c r="N36" s="50"/>
      <c r="O36" s="30"/>
    </row>
    <row r="37" spans="1:15" s="6" customFormat="1" ht="60" hidden="1" customHeight="1" x14ac:dyDescent="0.4">
      <c r="A37" s="47">
        <v>35</v>
      </c>
      <c r="B37" s="48" t="s">
        <v>43</v>
      </c>
      <c r="C37" s="48">
        <v>185</v>
      </c>
      <c r="D37" s="48">
        <v>4</v>
      </c>
      <c r="E37" s="48" t="s">
        <v>10</v>
      </c>
      <c r="F37" s="49">
        <v>3000</v>
      </c>
      <c r="G37" s="49">
        <v>5500</v>
      </c>
      <c r="H37" s="49">
        <v>11000</v>
      </c>
      <c r="I37" s="49">
        <v>4500</v>
      </c>
      <c r="J37" s="49">
        <v>15000</v>
      </c>
      <c r="K37" s="49">
        <f t="shared" si="0"/>
        <v>39000</v>
      </c>
      <c r="L37" s="49"/>
      <c r="M37" s="49">
        <f t="shared" si="1"/>
        <v>39000</v>
      </c>
      <c r="N37" s="50"/>
      <c r="O37" s="30"/>
    </row>
    <row r="38" spans="1:15" s="6" customFormat="1" ht="60" hidden="1" customHeight="1" x14ac:dyDescent="0.4">
      <c r="A38" s="47">
        <v>36</v>
      </c>
      <c r="B38" s="48" t="s">
        <v>44</v>
      </c>
      <c r="C38" s="48">
        <v>185</v>
      </c>
      <c r="D38" s="48">
        <v>6</v>
      </c>
      <c r="E38" s="48" t="s">
        <v>10</v>
      </c>
      <c r="F38" s="49">
        <v>3000</v>
      </c>
      <c r="G38" s="49">
        <v>5500</v>
      </c>
      <c r="H38" s="49">
        <v>11000</v>
      </c>
      <c r="I38" s="49">
        <v>4500</v>
      </c>
      <c r="J38" s="49">
        <v>15000</v>
      </c>
      <c r="K38" s="49">
        <f t="shared" si="0"/>
        <v>39000</v>
      </c>
      <c r="L38" s="49"/>
      <c r="M38" s="49">
        <f t="shared" si="1"/>
        <v>39000</v>
      </c>
      <c r="N38" s="50" t="s">
        <v>106</v>
      </c>
      <c r="O38" s="30"/>
    </row>
    <row r="39" spans="1:15" s="6" customFormat="1" ht="60" customHeight="1" x14ac:dyDescent="0.4">
      <c r="A39" s="119">
        <v>37</v>
      </c>
      <c r="B39" s="120" t="s">
        <v>45</v>
      </c>
      <c r="C39" s="120">
        <v>185</v>
      </c>
      <c r="D39" s="120">
        <v>5</v>
      </c>
      <c r="E39" s="120" t="s">
        <v>10</v>
      </c>
      <c r="F39" s="121">
        <v>3000</v>
      </c>
      <c r="G39" s="121">
        <v>5500</v>
      </c>
      <c r="H39" s="121">
        <v>11000</v>
      </c>
      <c r="I39" s="121">
        <v>4500</v>
      </c>
      <c r="J39" s="121">
        <v>15000</v>
      </c>
      <c r="K39" s="121">
        <f t="shared" si="0"/>
        <v>39000</v>
      </c>
      <c r="L39" s="121">
        <v>16500</v>
      </c>
      <c r="M39" s="121">
        <f t="shared" si="1"/>
        <v>22500</v>
      </c>
      <c r="N39" s="123" t="s">
        <v>144</v>
      </c>
      <c r="O39" s="30"/>
    </row>
    <row r="40" spans="1:15" s="6" customFormat="1" ht="60" customHeight="1" x14ac:dyDescent="0.4">
      <c r="A40" s="119">
        <v>38</v>
      </c>
      <c r="B40" s="120" t="s">
        <v>46</v>
      </c>
      <c r="C40" s="120">
        <v>194</v>
      </c>
      <c r="D40" s="120">
        <v>4</v>
      </c>
      <c r="E40" s="120" t="s">
        <v>10</v>
      </c>
      <c r="F40" s="121">
        <v>3000</v>
      </c>
      <c r="G40" s="121">
        <v>3700</v>
      </c>
      <c r="H40" s="121">
        <v>11000</v>
      </c>
      <c r="I40" s="121">
        <v>4500</v>
      </c>
      <c r="J40" s="121">
        <v>15000</v>
      </c>
      <c r="K40" s="121">
        <f t="shared" si="0"/>
        <v>37200</v>
      </c>
      <c r="L40" s="121">
        <v>21000</v>
      </c>
      <c r="M40" s="121">
        <f t="shared" si="1"/>
        <v>16200</v>
      </c>
      <c r="N40" s="123" t="s">
        <v>145</v>
      </c>
      <c r="O40" s="30"/>
    </row>
    <row r="41" spans="1:15" s="8" customFormat="1" ht="60" customHeight="1" x14ac:dyDescent="0.25">
      <c r="A41" s="119">
        <v>39</v>
      </c>
      <c r="B41" s="120" t="s">
        <v>47</v>
      </c>
      <c r="C41" s="120">
        <v>153</v>
      </c>
      <c r="D41" s="120">
        <v>7</v>
      </c>
      <c r="E41" s="120" t="s">
        <v>10</v>
      </c>
      <c r="F41" s="121">
        <v>3000</v>
      </c>
      <c r="G41" s="121">
        <v>5500</v>
      </c>
      <c r="H41" s="121">
        <v>11000</v>
      </c>
      <c r="I41" s="121">
        <v>4500</v>
      </c>
      <c r="J41" s="121">
        <v>15000</v>
      </c>
      <c r="K41" s="121">
        <f t="shared" si="0"/>
        <v>39000</v>
      </c>
      <c r="L41" s="121">
        <f>1000+21000</f>
        <v>22000</v>
      </c>
      <c r="M41" s="121">
        <f t="shared" si="1"/>
        <v>17000</v>
      </c>
      <c r="N41" s="124" t="s">
        <v>140</v>
      </c>
      <c r="O41" s="37"/>
    </row>
    <row r="42" spans="1:15" s="6" customFormat="1" ht="60" hidden="1" customHeight="1" x14ac:dyDescent="0.4">
      <c r="A42" s="47">
        <v>40</v>
      </c>
      <c r="B42" s="48" t="s">
        <v>48</v>
      </c>
      <c r="C42" s="48">
        <v>242</v>
      </c>
      <c r="D42" s="48">
        <v>4</v>
      </c>
      <c r="E42" s="48" t="s">
        <v>10</v>
      </c>
      <c r="F42" s="49">
        <v>3000</v>
      </c>
      <c r="G42" s="49">
        <v>5500</v>
      </c>
      <c r="H42" s="49">
        <v>11000</v>
      </c>
      <c r="I42" s="49">
        <v>4500</v>
      </c>
      <c r="J42" s="49">
        <v>15000</v>
      </c>
      <c r="K42" s="49">
        <f t="shared" si="0"/>
        <v>39000</v>
      </c>
      <c r="L42" s="49"/>
      <c r="M42" s="49">
        <f t="shared" si="1"/>
        <v>39000</v>
      </c>
      <c r="N42" s="50"/>
      <c r="O42" s="30"/>
    </row>
    <row r="43" spans="1:15" s="6" customFormat="1" ht="60" customHeight="1" x14ac:dyDescent="0.4">
      <c r="A43" s="119">
        <v>41</v>
      </c>
      <c r="B43" s="120" t="s">
        <v>49</v>
      </c>
      <c r="C43" s="120">
        <v>194</v>
      </c>
      <c r="D43" s="120">
        <v>9</v>
      </c>
      <c r="E43" s="120" t="s">
        <v>10</v>
      </c>
      <c r="F43" s="121">
        <v>3000</v>
      </c>
      <c r="G43" s="121">
        <v>5500</v>
      </c>
      <c r="H43" s="121">
        <v>11000</v>
      </c>
      <c r="I43" s="121">
        <v>4500</v>
      </c>
      <c r="J43" s="121">
        <v>15000</v>
      </c>
      <c r="K43" s="121">
        <f t="shared" si="0"/>
        <v>39000</v>
      </c>
      <c r="L43" s="121">
        <v>36000</v>
      </c>
      <c r="M43" s="121">
        <f t="shared" si="1"/>
        <v>3000</v>
      </c>
      <c r="N43" s="123" t="s">
        <v>169</v>
      </c>
      <c r="O43" s="30"/>
    </row>
    <row r="44" spans="1:15" s="6" customFormat="1" ht="60" hidden="1" customHeight="1" x14ac:dyDescent="0.4">
      <c r="A44" s="47">
        <v>42</v>
      </c>
      <c r="B44" s="48" t="s">
        <v>50</v>
      </c>
      <c r="C44" s="48">
        <v>194</v>
      </c>
      <c r="D44" s="48">
        <v>8</v>
      </c>
      <c r="E44" s="48" t="s">
        <v>10</v>
      </c>
      <c r="F44" s="49">
        <v>3000</v>
      </c>
      <c r="G44" s="49">
        <v>3700</v>
      </c>
      <c r="H44" s="49">
        <v>11000</v>
      </c>
      <c r="I44" s="49">
        <v>4500</v>
      </c>
      <c r="J44" s="49">
        <v>15000</v>
      </c>
      <c r="K44" s="49">
        <f t="shared" si="0"/>
        <v>37200</v>
      </c>
      <c r="L44" s="49"/>
      <c r="M44" s="49">
        <f t="shared" si="1"/>
        <v>37200</v>
      </c>
      <c r="N44" s="50"/>
      <c r="O44" s="30"/>
    </row>
    <row r="45" spans="1:15" s="6" customFormat="1" ht="60" hidden="1" customHeight="1" x14ac:dyDescent="0.4">
      <c r="A45" s="47">
        <v>43</v>
      </c>
      <c r="B45" s="48" t="s">
        <v>51</v>
      </c>
      <c r="C45" s="48">
        <v>194</v>
      </c>
      <c r="D45" s="48">
        <v>2</v>
      </c>
      <c r="E45" s="48" t="s">
        <v>10</v>
      </c>
      <c r="F45" s="49">
        <v>3000</v>
      </c>
      <c r="G45" s="49">
        <v>3700</v>
      </c>
      <c r="H45" s="49">
        <v>11000</v>
      </c>
      <c r="I45" s="49">
        <v>4500</v>
      </c>
      <c r="J45" s="49">
        <v>15000</v>
      </c>
      <c r="K45" s="49">
        <f t="shared" si="0"/>
        <v>37200</v>
      </c>
      <c r="L45" s="49"/>
      <c r="M45" s="49">
        <f t="shared" si="1"/>
        <v>37200</v>
      </c>
      <c r="N45" s="50"/>
      <c r="O45" s="30"/>
    </row>
    <row r="46" spans="1:15" s="6" customFormat="1" ht="60" customHeight="1" x14ac:dyDescent="0.4">
      <c r="A46" s="119">
        <v>44</v>
      </c>
      <c r="B46" s="120" t="s">
        <v>52</v>
      </c>
      <c r="C46" s="120">
        <v>184</v>
      </c>
      <c r="D46" s="120">
        <v>3</v>
      </c>
      <c r="E46" s="120" t="s">
        <v>10</v>
      </c>
      <c r="F46" s="121">
        <v>3000</v>
      </c>
      <c r="G46" s="121">
        <v>5500</v>
      </c>
      <c r="H46" s="121">
        <v>11000</v>
      </c>
      <c r="I46" s="121">
        <v>4500</v>
      </c>
      <c r="J46" s="121">
        <v>15000</v>
      </c>
      <c r="K46" s="121">
        <f t="shared" si="0"/>
        <v>39000</v>
      </c>
      <c r="L46" s="121">
        <v>40000</v>
      </c>
      <c r="M46" s="121">
        <f t="shared" si="1"/>
        <v>-1000</v>
      </c>
      <c r="N46" s="123" t="s">
        <v>146</v>
      </c>
      <c r="O46" s="30"/>
    </row>
    <row r="47" spans="1:15" s="6" customFormat="1" ht="60" hidden="1" customHeight="1" x14ac:dyDescent="0.4">
      <c r="A47" s="47">
        <v>45</v>
      </c>
      <c r="B47" s="48" t="s">
        <v>52</v>
      </c>
      <c r="C47" s="48">
        <v>184</v>
      </c>
      <c r="D47" s="48">
        <v>4</v>
      </c>
      <c r="E47" s="48" t="s">
        <v>10</v>
      </c>
      <c r="F47" s="49">
        <v>3000</v>
      </c>
      <c r="G47" s="49">
        <v>5500</v>
      </c>
      <c r="H47" s="49">
        <v>11000</v>
      </c>
      <c r="I47" s="49">
        <v>4500</v>
      </c>
      <c r="J47" s="49">
        <v>15000</v>
      </c>
      <c r="K47" s="49">
        <f t="shared" si="0"/>
        <v>39000</v>
      </c>
      <c r="L47" s="49"/>
      <c r="M47" s="49">
        <f t="shared" si="1"/>
        <v>39000</v>
      </c>
      <c r="N47" s="50"/>
      <c r="O47" s="30"/>
    </row>
    <row r="48" spans="1:15" s="6" customFormat="1" ht="60" customHeight="1" x14ac:dyDescent="0.4">
      <c r="A48" s="119">
        <v>46</v>
      </c>
      <c r="B48" s="120" t="s">
        <v>53</v>
      </c>
      <c r="C48" s="120">
        <v>153</v>
      </c>
      <c r="D48" s="120">
        <v>8</v>
      </c>
      <c r="E48" s="120" t="s">
        <v>10</v>
      </c>
      <c r="F48" s="121">
        <v>3000</v>
      </c>
      <c r="G48" s="121">
        <v>5500</v>
      </c>
      <c r="H48" s="121">
        <v>11000</v>
      </c>
      <c r="I48" s="121">
        <v>4500</v>
      </c>
      <c r="J48" s="121">
        <v>15000</v>
      </c>
      <c r="K48" s="121">
        <f t="shared" si="0"/>
        <v>39000</v>
      </c>
      <c r="L48" s="121">
        <v>16500</v>
      </c>
      <c r="M48" s="121">
        <f t="shared" si="1"/>
        <v>22500</v>
      </c>
      <c r="N48" s="123" t="s">
        <v>147</v>
      </c>
      <c r="O48" s="30"/>
    </row>
    <row r="49" spans="1:15" s="6" customFormat="1" ht="60" hidden="1" customHeight="1" x14ac:dyDescent="0.4">
      <c r="A49" s="47">
        <v>47</v>
      </c>
      <c r="B49" s="48" t="s">
        <v>54</v>
      </c>
      <c r="C49" s="48">
        <v>194</v>
      </c>
      <c r="D49" s="48">
        <v>6</v>
      </c>
      <c r="E49" s="48" t="s">
        <v>10</v>
      </c>
      <c r="F49" s="49">
        <v>3000</v>
      </c>
      <c r="G49" s="49">
        <v>3700</v>
      </c>
      <c r="H49" s="49">
        <v>11000</v>
      </c>
      <c r="I49" s="49">
        <v>4500</v>
      </c>
      <c r="J49" s="49">
        <v>15000</v>
      </c>
      <c r="K49" s="49">
        <f t="shared" si="0"/>
        <v>37200</v>
      </c>
      <c r="L49" s="49"/>
      <c r="M49" s="49">
        <f t="shared" si="1"/>
        <v>37200</v>
      </c>
      <c r="N49" s="50"/>
      <c r="O49" s="30"/>
    </row>
    <row r="50" spans="1:15" s="6" customFormat="1" ht="60" customHeight="1" x14ac:dyDescent="0.4">
      <c r="A50" s="119">
        <v>48</v>
      </c>
      <c r="B50" s="120" t="s">
        <v>55</v>
      </c>
      <c r="C50" s="120">
        <v>153</v>
      </c>
      <c r="D50" s="120">
        <v>3</v>
      </c>
      <c r="E50" s="120" t="s">
        <v>10</v>
      </c>
      <c r="F50" s="121">
        <v>3000</v>
      </c>
      <c r="G50" s="121">
        <v>5500</v>
      </c>
      <c r="H50" s="121">
        <v>11000</v>
      </c>
      <c r="I50" s="121">
        <v>4500</v>
      </c>
      <c r="J50" s="121">
        <v>15000</v>
      </c>
      <c r="K50" s="121">
        <f t="shared" si="0"/>
        <v>39000</v>
      </c>
      <c r="L50" s="121">
        <f>21000+10000</f>
        <v>31000</v>
      </c>
      <c r="M50" s="121">
        <f t="shared" si="1"/>
        <v>8000</v>
      </c>
      <c r="N50" s="123" t="s">
        <v>167</v>
      </c>
      <c r="O50" s="30"/>
    </row>
    <row r="51" spans="1:15" s="6" customFormat="1" ht="60" hidden="1" customHeight="1" x14ac:dyDescent="0.4">
      <c r="A51" s="47">
        <v>49</v>
      </c>
      <c r="B51" s="48" t="s">
        <v>90</v>
      </c>
      <c r="C51" s="48">
        <v>185</v>
      </c>
      <c r="D51" s="48">
        <v>9</v>
      </c>
      <c r="E51" s="48" t="s">
        <v>10</v>
      </c>
      <c r="F51" s="49">
        <v>3000</v>
      </c>
      <c r="G51" s="49">
        <v>5500</v>
      </c>
      <c r="H51" s="49">
        <v>11000</v>
      </c>
      <c r="I51" s="49">
        <v>4500</v>
      </c>
      <c r="J51" s="49">
        <v>15000</v>
      </c>
      <c r="K51" s="49">
        <f t="shared" si="0"/>
        <v>39000</v>
      </c>
      <c r="L51" s="49">
        <v>24000</v>
      </c>
      <c r="M51" s="49">
        <f t="shared" si="1"/>
        <v>15000</v>
      </c>
      <c r="N51" s="50"/>
      <c r="O51" s="30"/>
    </row>
    <row r="52" spans="1:15" s="6" customFormat="1" ht="60" hidden="1" customHeight="1" x14ac:dyDescent="0.4">
      <c r="A52" s="47">
        <v>50</v>
      </c>
      <c r="B52" s="48" t="s">
        <v>90</v>
      </c>
      <c r="C52" s="48">
        <v>185</v>
      </c>
      <c r="D52" s="48">
        <v>10</v>
      </c>
      <c r="E52" s="48" t="s">
        <v>10</v>
      </c>
      <c r="F52" s="49">
        <v>3000</v>
      </c>
      <c r="G52" s="49">
        <v>5500</v>
      </c>
      <c r="H52" s="49">
        <v>11000</v>
      </c>
      <c r="I52" s="49">
        <v>4500</v>
      </c>
      <c r="J52" s="49">
        <v>15000</v>
      </c>
      <c r="K52" s="49">
        <f t="shared" si="0"/>
        <v>39000</v>
      </c>
      <c r="L52" s="49">
        <v>24000</v>
      </c>
      <c r="M52" s="49">
        <f t="shared" si="1"/>
        <v>15000</v>
      </c>
      <c r="N52" s="50"/>
      <c r="O52" s="30"/>
    </row>
    <row r="53" spans="1:15" s="6" customFormat="1" ht="60" hidden="1" customHeight="1" x14ac:dyDescent="0.4">
      <c r="A53" s="47">
        <v>51</v>
      </c>
      <c r="B53" s="48" t="s">
        <v>94</v>
      </c>
      <c r="C53" s="48">
        <v>185</v>
      </c>
      <c r="D53" s="48">
        <v>11</v>
      </c>
      <c r="E53" s="48" t="s">
        <v>10</v>
      </c>
      <c r="F53" s="49">
        <v>3000</v>
      </c>
      <c r="G53" s="49">
        <v>5500</v>
      </c>
      <c r="H53" s="49">
        <v>11000</v>
      </c>
      <c r="I53" s="49">
        <v>4500</v>
      </c>
      <c r="J53" s="49">
        <v>15000</v>
      </c>
      <c r="K53" s="49">
        <f t="shared" si="0"/>
        <v>39000</v>
      </c>
      <c r="L53" s="49">
        <v>3000</v>
      </c>
      <c r="M53" s="49">
        <f t="shared" si="1"/>
        <v>36000</v>
      </c>
      <c r="N53" s="50" t="s">
        <v>106</v>
      </c>
      <c r="O53" s="30"/>
    </row>
    <row r="54" spans="1:15" s="6" customFormat="1" ht="60" hidden="1" customHeight="1" x14ac:dyDescent="0.4">
      <c r="A54" s="47">
        <v>52</v>
      </c>
      <c r="B54" s="48" t="s">
        <v>56</v>
      </c>
      <c r="C54" s="48">
        <v>242</v>
      </c>
      <c r="D54" s="48">
        <v>9</v>
      </c>
      <c r="E54" s="48" t="s">
        <v>10</v>
      </c>
      <c r="F54" s="49">
        <v>3000</v>
      </c>
      <c r="G54" s="49">
        <v>5500</v>
      </c>
      <c r="H54" s="49">
        <v>11000</v>
      </c>
      <c r="I54" s="49">
        <v>4500</v>
      </c>
      <c r="J54" s="49">
        <v>15000</v>
      </c>
      <c r="K54" s="49">
        <f t="shared" si="0"/>
        <v>39000</v>
      </c>
      <c r="L54" s="49"/>
      <c r="M54" s="49">
        <f t="shared" si="1"/>
        <v>39000</v>
      </c>
      <c r="N54" s="50"/>
      <c r="O54" s="30"/>
    </row>
    <row r="55" spans="1:15" s="6" customFormat="1" ht="60" customHeight="1" x14ac:dyDescent="0.4">
      <c r="A55" s="119">
        <v>53</v>
      </c>
      <c r="B55" s="120" t="s">
        <v>57</v>
      </c>
      <c r="C55" s="120">
        <v>194</v>
      </c>
      <c r="D55" s="120">
        <v>5</v>
      </c>
      <c r="E55" s="120" t="s">
        <v>10</v>
      </c>
      <c r="F55" s="121">
        <v>3000</v>
      </c>
      <c r="G55" s="121">
        <v>3700</v>
      </c>
      <c r="H55" s="121">
        <v>11000</v>
      </c>
      <c r="I55" s="121">
        <v>4500</v>
      </c>
      <c r="J55" s="121">
        <v>15000</v>
      </c>
      <c r="K55" s="121">
        <f t="shared" si="0"/>
        <v>37200</v>
      </c>
      <c r="L55" s="121">
        <v>15000</v>
      </c>
      <c r="M55" s="121">
        <f t="shared" si="1"/>
        <v>22200</v>
      </c>
      <c r="N55" s="123" t="s">
        <v>149</v>
      </c>
      <c r="O55" s="30"/>
    </row>
    <row r="56" spans="1:15" s="6" customFormat="1" ht="60" hidden="1" customHeight="1" x14ac:dyDescent="0.4">
      <c r="A56" s="47">
        <v>54</v>
      </c>
      <c r="B56" s="48" t="s">
        <v>58</v>
      </c>
      <c r="C56" s="48">
        <v>184</v>
      </c>
      <c r="D56" s="48">
        <v>5</v>
      </c>
      <c r="E56" s="48" t="s">
        <v>10</v>
      </c>
      <c r="F56" s="49">
        <v>3000</v>
      </c>
      <c r="G56" s="49">
        <v>5500</v>
      </c>
      <c r="H56" s="49">
        <v>11000</v>
      </c>
      <c r="I56" s="49">
        <v>4500</v>
      </c>
      <c r="J56" s="49">
        <v>15000</v>
      </c>
      <c r="K56" s="49">
        <f t="shared" si="0"/>
        <v>39000</v>
      </c>
      <c r="L56" s="49"/>
      <c r="M56" s="49">
        <f t="shared" si="1"/>
        <v>39000</v>
      </c>
      <c r="N56" s="50"/>
      <c r="O56" s="30"/>
    </row>
    <row r="57" spans="1:15" s="7" customFormat="1" ht="60" customHeight="1" x14ac:dyDescent="0.4">
      <c r="A57" s="119">
        <v>55</v>
      </c>
      <c r="B57" s="120" t="s">
        <v>59</v>
      </c>
      <c r="C57" s="120">
        <v>119</v>
      </c>
      <c r="D57" s="120">
        <v>7</v>
      </c>
      <c r="E57" s="120" t="s">
        <v>10</v>
      </c>
      <c r="F57" s="121">
        <v>2000</v>
      </c>
      <c r="G57" s="121">
        <v>3700</v>
      </c>
      <c r="H57" s="121">
        <v>11000</v>
      </c>
      <c r="I57" s="121">
        <v>4500</v>
      </c>
      <c r="J57" s="121">
        <v>15000</v>
      </c>
      <c r="K57" s="121">
        <f t="shared" si="0"/>
        <v>36200</v>
      </c>
      <c r="L57" s="121">
        <f>11000+15000</f>
        <v>26000</v>
      </c>
      <c r="M57" s="121">
        <f t="shared" si="1"/>
        <v>10200</v>
      </c>
      <c r="N57" s="123" t="s">
        <v>131</v>
      </c>
      <c r="O57" s="36"/>
    </row>
    <row r="58" spans="1:15" s="6" customFormat="1" ht="60" hidden="1" customHeight="1" x14ac:dyDescent="0.4">
      <c r="A58" s="47">
        <v>56</v>
      </c>
      <c r="B58" s="48" t="s">
        <v>60</v>
      </c>
      <c r="C58" s="48">
        <v>194</v>
      </c>
      <c r="D58" s="48">
        <v>10</v>
      </c>
      <c r="E58" s="48" t="s">
        <v>10</v>
      </c>
      <c r="F58" s="49"/>
      <c r="G58" s="49">
        <v>3700</v>
      </c>
      <c r="H58" s="49">
        <v>11000</v>
      </c>
      <c r="I58" s="49">
        <v>4500</v>
      </c>
      <c r="J58" s="49">
        <v>15000</v>
      </c>
      <c r="K58" s="49">
        <f t="shared" si="0"/>
        <v>34200</v>
      </c>
      <c r="L58" s="49"/>
      <c r="M58" s="49">
        <f t="shared" si="1"/>
        <v>34200</v>
      </c>
      <c r="N58" s="50"/>
      <c r="O58" s="30"/>
    </row>
    <row r="59" spans="1:15" s="7" customFormat="1" ht="60" customHeight="1" x14ac:dyDescent="0.4">
      <c r="A59" s="119">
        <v>57</v>
      </c>
      <c r="B59" s="120" t="s">
        <v>61</v>
      </c>
      <c r="C59" s="120">
        <v>185</v>
      </c>
      <c r="D59" s="120">
        <v>3</v>
      </c>
      <c r="E59" s="120" t="s">
        <v>10</v>
      </c>
      <c r="F59" s="121">
        <v>0</v>
      </c>
      <c r="G59" s="121">
        <v>5500</v>
      </c>
      <c r="H59" s="121">
        <v>11000</v>
      </c>
      <c r="I59" s="121">
        <v>4500</v>
      </c>
      <c r="J59" s="121">
        <v>15000</v>
      </c>
      <c r="K59" s="121">
        <f t="shared" si="0"/>
        <v>36000</v>
      </c>
      <c r="L59" s="121">
        <v>21000</v>
      </c>
      <c r="M59" s="121">
        <f t="shared" si="1"/>
        <v>15000</v>
      </c>
      <c r="N59" s="123" t="s">
        <v>110</v>
      </c>
      <c r="O59" s="36"/>
    </row>
    <row r="60" spans="1:15" s="8" customFormat="1" ht="60" customHeight="1" x14ac:dyDescent="0.25">
      <c r="A60" s="119">
        <v>58</v>
      </c>
      <c r="B60" s="120" t="s">
        <v>62</v>
      </c>
      <c r="C60" s="120">
        <v>153</v>
      </c>
      <c r="D60" s="120">
        <v>2</v>
      </c>
      <c r="E60" s="120" t="s">
        <v>10</v>
      </c>
      <c r="F60" s="121">
        <v>0</v>
      </c>
      <c r="G60" s="121">
        <v>5500</v>
      </c>
      <c r="H60" s="121">
        <v>11000</v>
      </c>
      <c r="I60" s="121">
        <v>4500</v>
      </c>
      <c r="J60" s="121">
        <v>15000</v>
      </c>
      <c r="K60" s="121">
        <f t="shared" si="0"/>
        <v>36000</v>
      </c>
      <c r="L60" s="121">
        <f>16500+4500+15000</f>
        <v>36000</v>
      </c>
      <c r="M60" s="121">
        <f>K60-L60</f>
        <v>0</v>
      </c>
      <c r="N60" s="124" t="s">
        <v>151</v>
      </c>
      <c r="O60" s="37"/>
    </row>
    <row r="61" spans="1:15" s="6" customFormat="1" ht="60" hidden="1" customHeight="1" x14ac:dyDescent="0.4">
      <c r="A61" s="47">
        <v>59</v>
      </c>
      <c r="B61" s="48" t="s">
        <v>63</v>
      </c>
      <c r="C61" s="48">
        <v>185</v>
      </c>
      <c r="D61" s="48">
        <v>2</v>
      </c>
      <c r="E61" s="48" t="s">
        <v>10</v>
      </c>
      <c r="F61" s="49">
        <v>3000</v>
      </c>
      <c r="G61" s="49">
        <v>5500</v>
      </c>
      <c r="H61" s="49">
        <v>11000</v>
      </c>
      <c r="I61" s="49">
        <v>4500</v>
      </c>
      <c r="J61" s="49">
        <v>15000</v>
      </c>
      <c r="K61" s="49">
        <f t="shared" si="0"/>
        <v>39000</v>
      </c>
      <c r="L61" s="49"/>
      <c r="M61" s="49">
        <f t="shared" si="1"/>
        <v>39000</v>
      </c>
      <c r="N61" s="50"/>
      <c r="O61" s="30"/>
    </row>
    <row r="62" spans="1:15" s="6" customFormat="1" ht="60" hidden="1" customHeight="1" x14ac:dyDescent="0.4">
      <c r="A62" s="47">
        <v>60</v>
      </c>
      <c r="B62" s="48" t="s">
        <v>90</v>
      </c>
      <c r="C62" s="48">
        <v>242</v>
      </c>
      <c r="D62" s="48">
        <v>11</v>
      </c>
      <c r="E62" s="48" t="s">
        <v>10</v>
      </c>
      <c r="F62" s="49">
        <v>3000</v>
      </c>
      <c r="G62" s="49">
        <v>5500</v>
      </c>
      <c r="H62" s="49">
        <v>11000</v>
      </c>
      <c r="I62" s="49">
        <v>4500</v>
      </c>
      <c r="J62" s="49">
        <v>15000</v>
      </c>
      <c r="K62" s="49">
        <f t="shared" si="0"/>
        <v>39000</v>
      </c>
      <c r="L62" s="49">
        <v>24000</v>
      </c>
      <c r="M62" s="49">
        <f t="shared" si="1"/>
        <v>15000</v>
      </c>
      <c r="N62" s="51"/>
      <c r="O62" s="30"/>
    </row>
    <row r="63" spans="1:15" s="6" customFormat="1" ht="60" hidden="1" customHeight="1" x14ac:dyDescent="0.4">
      <c r="A63" s="47">
        <v>61</v>
      </c>
      <c r="B63" s="48" t="s">
        <v>90</v>
      </c>
      <c r="C63" s="48">
        <v>184</v>
      </c>
      <c r="D63" s="48">
        <v>11</v>
      </c>
      <c r="E63" s="48" t="s">
        <v>10</v>
      </c>
      <c r="F63" s="49">
        <v>3000</v>
      </c>
      <c r="G63" s="49">
        <v>5500</v>
      </c>
      <c r="H63" s="49">
        <v>11000</v>
      </c>
      <c r="I63" s="49">
        <v>4500</v>
      </c>
      <c r="J63" s="49">
        <v>15000</v>
      </c>
      <c r="K63" s="49">
        <f t="shared" si="0"/>
        <v>39000</v>
      </c>
      <c r="L63" s="49">
        <v>24000</v>
      </c>
      <c r="M63" s="49">
        <f t="shared" si="1"/>
        <v>15000</v>
      </c>
      <c r="N63" s="51"/>
      <c r="O63" s="30"/>
    </row>
    <row r="64" spans="1:15" s="6" customFormat="1" ht="60" hidden="1" customHeight="1" x14ac:dyDescent="0.4">
      <c r="A64" s="47">
        <v>62</v>
      </c>
      <c r="B64" s="48" t="s">
        <v>90</v>
      </c>
      <c r="C64" s="48">
        <v>153</v>
      </c>
      <c r="D64" s="48">
        <v>11</v>
      </c>
      <c r="E64" s="48" t="s">
        <v>10</v>
      </c>
      <c r="F64" s="49">
        <v>3000</v>
      </c>
      <c r="G64" s="49">
        <v>5500</v>
      </c>
      <c r="H64" s="49">
        <v>11000</v>
      </c>
      <c r="I64" s="49">
        <v>4500</v>
      </c>
      <c r="J64" s="49">
        <v>15000</v>
      </c>
      <c r="K64" s="49">
        <f t="shared" si="0"/>
        <v>39000</v>
      </c>
      <c r="L64" s="49">
        <v>24000</v>
      </c>
      <c r="M64" s="49">
        <f t="shared" si="1"/>
        <v>15000</v>
      </c>
      <c r="N64" s="51"/>
      <c r="O64" s="30"/>
    </row>
    <row r="65" spans="1:15" s="6" customFormat="1" ht="60" hidden="1" customHeight="1" x14ac:dyDescent="0.4">
      <c r="A65" s="47">
        <v>63</v>
      </c>
      <c r="B65" s="48" t="s">
        <v>92</v>
      </c>
      <c r="C65" s="48">
        <v>153</v>
      </c>
      <c r="D65" s="48">
        <v>9</v>
      </c>
      <c r="E65" s="48" t="s">
        <v>10</v>
      </c>
      <c r="F65" s="49">
        <v>3000</v>
      </c>
      <c r="G65" s="49">
        <v>5500</v>
      </c>
      <c r="H65" s="49">
        <v>11000</v>
      </c>
      <c r="I65" s="49">
        <v>4500</v>
      </c>
      <c r="J65" s="49">
        <v>15000</v>
      </c>
      <c r="K65" s="49">
        <f t="shared" si="0"/>
        <v>39000</v>
      </c>
      <c r="L65" s="49">
        <v>24000</v>
      </c>
      <c r="M65" s="49">
        <f t="shared" si="1"/>
        <v>15000</v>
      </c>
      <c r="N65" s="51"/>
      <c r="O65" s="30"/>
    </row>
    <row r="66" spans="1:15" s="6" customFormat="1" ht="60" hidden="1" customHeight="1" x14ac:dyDescent="0.4">
      <c r="A66" s="47">
        <v>64</v>
      </c>
      <c r="B66" s="48" t="s">
        <v>28</v>
      </c>
      <c r="C66" s="48">
        <v>153</v>
      </c>
      <c r="D66" s="48">
        <v>10</v>
      </c>
      <c r="E66" s="48" t="s">
        <v>10</v>
      </c>
      <c r="F66" s="49">
        <v>3000</v>
      </c>
      <c r="G66" s="49">
        <v>5500</v>
      </c>
      <c r="H66" s="49">
        <v>11000</v>
      </c>
      <c r="I66" s="49">
        <v>4500</v>
      </c>
      <c r="J66" s="49">
        <v>15000</v>
      </c>
      <c r="K66" s="49">
        <f t="shared" si="0"/>
        <v>39000</v>
      </c>
      <c r="L66" s="49">
        <v>24000</v>
      </c>
      <c r="M66" s="49">
        <f t="shared" si="1"/>
        <v>15000</v>
      </c>
      <c r="N66" s="51"/>
      <c r="O66" s="30"/>
    </row>
    <row r="67" spans="1:15" s="91" customFormat="1" ht="95.25" hidden="1" customHeight="1" x14ac:dyDescent="0.4">
      <c r="A67" s="87">
        <v>65</v>
      </c>
      <c r="B67" s="92" t="s">
        <v>159</v>
      </c>
      <c r="C67" s="86">
        <v>184</v>
      </c>
      <c r="D67" s="86">
        <v>2</v>
      </c>
      <c r="E67" s="86" t="s">
        <v>10</v>
      </c>
      <c r="F67" s="88">
        <v>3000</v>
      </c>
      <c r="G67" s="88">
        <v>5500</v>
      </c>
      <c r="H67" s="88">
        <v>11000</v>
      </c>
      <c r="I67" s="88">
        <v>4500</v>
      </c>
      <c r="J67" s="88">
        <v>15000</v>
      </c>
      <c r="K67" s="88">
        <f t="shared" si="0"/>
        <v>39000</v>
      </c>
      <c r="L67" s="88"/>
      <c r="M67" s="88">
        <f t="shared" si="1"/>
        <v>39000</v>
      </c>
      <c r="N67" s="89"/>
      <c r="O67" s="90"/>
    </row>
    <row r="68" spans="1:15" s="6" customFormat="1" ht="60" hidden="1" customHeight="1" x14ac:dyDescent="0.4">
      <c r="A68" s="47">
        <v>66</v>
      </c>
      <c r="B68" s="48" t="s">
        <v>95</v>
      </c>
      <c r="C68" s="48">
        <v>242</v>
      </c>
      <c r="D68" s="48">
        <v>3</v>
      </c>
      <c r="E68" s="48" t="s">
        <v>10</v>
      </c>
      <c r="F68" s="49">
        <v>3000</v>
      </c>
      <c r="G68" s="49">
        <v>5500</v>
      </c>
      <c r="H68" s="49">
        <v>11000</v>
      </c>
      <c r="I68" s="49">
        <v>4500</v>
      </c>
      <c r="J68" s="49">
        <v>15000</v>
      </c>
      <c r="K68" s="49">
        <f t="shared" si="0"/>
        <v>39000</v>
      </c>
      <c r="L68" s="49"/>
      <c r="M68" s="49">
        <f t="shared" si="1"/>
        <v>39000</v>
      </c>
      <c r="N68" s="51"/>
      <c r="O68" s="30"/>
    </row>
    <row r="69" spans="1:15" s="40" customFormat="1" ht="60" customHeight="1" x14ac:dyDescent="0.4">
      <c r="A69" s="119">
        <v>67</v>
      </c>
      <c r="B69" s="120" t="s">
        <v>93</v>
      </c>
      <c r="C69" s="120">
        <v>184</v>
      </c>
      <c r="D69" s="120">
        <v>8</v>
      </c>
      <c r="E69" s="120" t="s">
        <v>10</v>
      </c>
      <c r="F69" s="121">
        <v>3000</v>
      </c>
      <c r="G69" s="121">
        <v>5500</v>
      </c>
      <c r="H69" s="121">
        <v>11000</v>
      </c>
      <c r="I69" s="121">
        <v>4500</v>
      </c>
      <c r="J69" s="121">
        <v>15000</v>
      </c>
      <c r="K69" s="121">
        <f>SUM(F69:J69)</f>
        <v>39000</v>
      </c>
      <c r="L69" s="121">
        <f>11000+5500+15000</f>
        <v>31500</v>
      </c>
      <c r="M69" s="121">
        <f>K69-L69</f>
        <v>7500</v>
      </c>
      <c r="N69" s="122" t="s">
        <v>138</v>
      </c>
    </row>
    <row r="70" spans="1:15" s="6" customFormat="1" ht="60" customHeight="1" x14ac:dyDescent="0.4">
      <c r="A70" s="119">
        <v>68</v>
      </c>
      <c r="B70" s="120" t="s">
        <v>96</v>
      </c>
      <c r="C70" s="120">
        <v>119</v>
      </c>
      <c r="D70" s="120">
        <v>8</v>
      </c>
      <c r="E70" s="120" t="s">
        <v>10</v>
      </c>
      <c r="F70" s="121">
        <v>2000</v>
      </c>
      <c r="G70" s="121">
        <v>3700</v>
      </c>
      <c r="H70" s="121">
        <v>11000</v>
      </c>
      <c r="I70" s="121">
        <v>4500</v>
      </c>
      <c r="J70" s="121">
        <v>15000</v>
      </c>
      <c r="K70" s="121">
        <f>SUM(F70:J70)</f>
        <v>36200</v>
      </c>
      <c r="L70" s="121">
        <v>36200</v>
      </c>
      <c r="M70" s="121">
        <f>K70-L70</f>
        <v>0</v>
      </c>
      <c r="N70" s="122" t="s">
        <v>150</v>
      </c>
      <c r="O70" s="30"/>
    </row>
    <row r="71" spans="1:15" s="6" customFormat="1" ht="60" hidden="1" customHeight="1" x14ac:dyDescent="0.4">
      <c r="A71" s="47">
        <v>69</v>
      </c>
      <c r="B71" s="48" t="s">
        <v>92</v>
      </c>
      <c r="C71" s="48">
        <v>119</v>
      </c>
      <c r="D71" s="48">
        <v>9</v>
      </c>
      <c r="E71" s="48" t="s">
        <v>10</v>
      </c>
      <c r="F71" s="49">
        <v>2000</v>
      </c>
      <c r="G71" s="49">
        <v>3700</v>
      </c>
      <c r="H71" s="49">
        <v>11000</v>
      </c>
      <c r="I71" s="49">
        <v>4500</v>
      </c>
      <c r="J71" s="49">
        <v>15000</v>
      </c>
      <c r="K71" s="49">
        <f>SUM(F71:J71)</f>
        <v>36200</v>
      </c>
      <c r="L71" s="49">
        <v>21200</v>
      </c>
      <c r="M71" s="49">
        <f>K71-L71</f>
        <v>15000</v>
      </c>
      <c r="N71" s="51"/>
      <c r="O71" s="30"/>
    </row>
    <row r="72" spans="1:15" s="6" customFormat="1" ht="60" customHeight="1" x14ac:dyDescent="0.4">
      <c r="A72" s="119">
        <v>70</v>
      </c>
      <c r="B72" s="120" t="s">
        <v>21</v>
      </c>
      <c r="C72" s="120">
        <v>117</v>
      </c>
      <c r="D72" s="120">
        <v>2</v>
      </c>
      <c r="E72" s="120">
        <v>2</v>
      </c>
      <c r="F72" s="120" t="s">
        <v>22</v>
      </c>
      <c r="G72" s="121">
        <v>5500</v>
      </c>
      <c r="H72" s="121">
        <v>11000</v>
      </c>
      <c r="I72" s="121"/>
      <c r="J72" s="121" t="s">
        <v>85</v>
      </c>
      <c r="K72" s="121">
        <f>SUM(F72:J72)</f>
        <v>16500</v>
      </c>
      <c r="L72" s="121">
        <v>16500</v>
      </c>
      <c r="M72" s="121">
        <f t="shared" ref="M72:M73" si="2">K72-L72</f>
        <v>0</v>
      </c>
      <c r="N72" s="124">
        <v>1963</v>
      </c>
      <c r="O72" s="30"/>
    </row>
    <row r="73" spans="1:15" s="9" customFormat="1" ht="60" hidden="1" customHeight="1" thickBot="1" x14ac:dyDescent="0.45">
      <c r="A73" s="52"/>
      <c r="B73" s="53" t="s">
        <v>113</v>
      </c>
      <c r="C73" s="53"/>
      <c r="D73" s="53"/>
      <c r="E73" s="53"/>
      <c r="F73" s="54" t="s">
        <v>22</v>
      </c>
      <c r="G73" s="55">
        <f>30000-15000</f>
        <v>15000</v>
      </c>
      <c r="H73" s="55">
        <v>60000</v>
      </c>
      <c r="I73" s="55"/>
      <c r="J73" s="55"/>
      <c r="K73" s="55">
        <f>+I73+H73+G73</f>
        <v>75000</v>
      </c>
      <c r="L73" s="55">
        <f>60000+30000-15000</f>
        <v>75000</v>
      </c>
      <c r="M73" s="49">
        <f t="shared" si="2"/>
        <v>0</v>
      </c>
      <c r="N73" s="56" t="s">
        <v>128</v>
      </c>
      <c r="O73" s="38" t="s">
        <v>129</v>
      </c>
    </row>
    <row r="74" spans="1:15" s="6" customFormat="1" ht="60" hidden="1" customHeight="1" thickBot="1" x14ac:dyDescent="0.45">
      <c r="A74" s="116" t="s">
        <v>67</v>
      </c>
      <c r="B74" s="117"/>
      <c r="C74" s="117"/>
      <c r="D74" s="117"/>
      <c r="E74" s="118"/>
      <c r="F74" s="39">
        <f>SUM(F3:F73)</f>
        <v>173100</v>
      </c>
      <c r="G74" s="39">
        <f t="shared" ref="G74:N74" si="3">SUM(G3:G73)</f>
        <v>342300</v>
      </c>
      <c r="H74" s="39">
        <f t="shared" si="3"/>
        <v>830000</v>
      </c>
      <c r="I74" s="39">
        <f t="shared" si="3"/>
        <v>297500</v>
      </c>
      <c r="J74" s="39">
        <f t="shared" si="3"/>
        <v>1035000</v>
      </c>
      <c r="K74" s="39">
        <f>SUM(K3:K73)</f>
        <v>2677900</v>
      </c>
      <c r="L74" s="39">
        <f>SUM(L3:L73)</f>
        <v>1018800</v>
      </c>
      <c r="M74" s="39">
        <f t="shared" si="3"/>
        <v>1659100</v>
      </c>
      <c r="N74" s="39">
        <f t="shared" si="3"/>
        <v>1963</v>
      </c>
      <c r="O74" s="30"/>
    </row>
    <row r="75" spans="1:15" s="6" customFormat="1" ht="60" customHeight="1" x14ac:dyDescent="0.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1"/>
      <c r="M75" s="10"/>
      <c r="N75" s="12"/>
    </row>
    <row r="76" spans="1:15" s="6" customFormat="1" ht="60" customHeight="1" x14ac:dyDescent="0.5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57">
        <f>L10+L20+L21+L28+L51+L52+L62+L63+L64+L65+L66+L71+L11</f>
        <v>303600</v>
      </c>
      <c r="M76" s="10"/>
      <c r="N76" s="12"/>
    </row>
  </sheetData>
  <autoFilter ref="B2:N74">
    <filterColumn colId="0">
      <colorFilter dxfId="0"/>
    </filterColumn>
  </autoFilter>
  <mergeCells count="2">
    <mergeCell ref="A1:N1"/>
    <mergeCell ref="A74:E74"/>
  </mergeCells>
  <printOptions horizontalCentered="1"/>
  <pageMargins left="0" right="0" top="0" bottom="0" header="0" footer="0"/>
  <pageSetup scale="26" fitToHeight="2" orientation="landscape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الوديعه</vt:lpstr>
      <vt:lpstr>المستحقات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ElManara</dc:creator>
  <cp:lastModifiedBy>Mr Oday</cp:lastModifiedBy>
  <cp:lastPrinted>2024-09-21T19:42:44Z</cp:lastPrinted>
  <dcterms:created xsi:type="dcterms:W3CDTF">2023-07-06T17:39:41Z</dcterms:created>
  <dcterms:modified xsi:type="dcterms:W3CDTF">2024-09-23T14:28:04Z</dcterms:modified>
</cp:coreProperties>
</file>